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8975" windowHeight="10500" tabRatio="601"/>
  </bookViews>
  <sheets>
    <sheet name="МЕНЮ 7-11 лет" sheetId="1" r:id="rId1"/>
    <sheet name="меню 12-18 лет" sheetId="6" r:id="rId2"/>
    <sheet name="Лист2" sheetId="4" r:id="rId3"/>
  </sheets>
  <definedNames>
    <definedName name="_xlnm._FilterDatabase" localSheetId="0" hidden="1">'МЕНЮ 7-11 лет'!$A$8:$V$8</definedName>
  </definedNames>
  <calcPr calcId="124519" refMode="R1C1"/>
</workbook>
</file>

<file path=xl/calcChain.xml><?xml version="1.0" encoding="utf-8"?>
<calcChain xmlns="http://schemas.openxmlformats.org/spreadsheetml/2006/main">
  <c r="D136" i="6"/>
  <c r="S225" l="1"/>
  <c r="R225"/>
  <c r="Q225"/>
  <c r="P225"/>
  <c r="O225"/>
  <c r="N225"/>
  <c r="M225"/>
  <c r="L225"/>
  <c r="K225"/>
  <c r="J225"/>
  <c r="I225"/>
  <c r="H225"/>
  <c r="G225"/>
  <c r="F225"/>
  <c r="E225"/>
  <c r="D225"/>
  <c r="S217"/>
  <c r="S226" s="1"/>
  <c r="R217"/>
  <c r="R226" s="1"/>
  <c r="R227" s="1"/>
  <c r="Q217"/>
  <c r="Q226" s="1"/>
  <c r="P217"/>
  <c r="P226" s="1"/>
  <c r="P227" s="1"/>
  <c r="O217"/>
  <c r="O226" s="1"/>
  <c r="N217"/>
  <c r="N226" s="1"/>
  <c r="N227" s="1"/>
  <c r="M217"/>
  <c r="M226" s="1"/>
  <c r="L217"/>
  <c r="L226" s="1"/>
  <c r="L227" s="1"/>
  <c r="K217"/>
  <c r="K226" s="1"/>
  <c r="J217"/>
  <c r="J226" s="1"/>
  <c r="J227" s="1"/>
  <c r="I217"/>
  <c r="I226" s="1"/>
  <c r="H217"/>
  <c r="H226" s="1"/>
  <c r="H227" s="1"/>
  <c r="G217"/>
  <c r="G226" s="1"/>
  <c r="F217"/>
  <c r="F226" s="1"/>
  <c r="F227" s="1"/>
  <c r="E217"/>
  <c r="E226" s="1"/>
  <c r="D217"/>
  <c r="D226" s="1"/>
  <c r="S202"/>
  <c r="R202"/>
  <c r="Q202"/>
  <c r="P202"/>
  <c r="O202"/>
  <c r="N202"/>
  <c r="M202"/>
  <c r="L202"/>
  <c r="K202"/>
  <c r="J202"/>
  <c r="I202"/>
  <c r="H202"/>
  <c r="G202"/>
  <c r="F202"/>
  <c r="E202"/>
  <c r="D202"/>
  <c r="S194"/>
  <c r="S203" s="1"/>
  <c r="S204" s="1"/>
  <c r="R194"/>
  <c r="R203" s="1"/>
  <c r="Q194"/>
  <c r="Q203" s="1"/>
  <c r="Q204" s="1"/>
  <c r="P194"/>
  <c r="P203" s="1"/>
  <c r="O194"/>
  <c r="O203" s="1"/>
  <c r="O204" s="1"/>
  <c r="N194"/>
  <c r="N203" s="1"/>
  <c r="M194"/>
  <c r="M203" s="1"/>
  <c r="M204" s="1"/>
  <c r="L194"/>
  <c r="L203" s="1"/>
  <c r="K194"/>
  <c r="K203" s="1"/>
  <c r="K204" s="1"/>
  <c r="J194"/>
  <c r="J203" s="1"/>
  <c r="I194"/>
  <c r="I203" s="1"/>
  <c r="I204" s="1"/>
  <c r="H194"/>
  <c r="H203" s="1"/>
  <c r="G194"/>
  <c r="G203" s="1"/>
  <c r="G204" s="1"/>
  <c r="F194"/>
  <c r="F203" s="1"/>
  <c r="E194"/>
  <c r="D194"/>
  <c r="D203" s="1"/>
  <c r="S180"/>
  <c r="R180"/>
  <c r="Q180"/>
  <c r="P180"/>
  <c r="O180"/>
  <c r="N180"/>
  <c r="M180"/>
  <c r="L180"/>
  <c r="K180"/>
  <c r="J180"/>
  <c r="I180"/>
  <c r="H180"/>
  <c r="G180"/>
  <c r="F180"/>
  <c r="E180"/>
  <c r="D180"/>
  <c r="S172"/>
  <c r="S181" s="1"/>
  <c r="R172"/>
  <c r="R181" s="1"/>
  <c r="R182" s="1"/>
  <c r="Q172"/>
  <c r="Q181" s="1"/>
  <c r="P172"/>
  <c r="P181" s="1"/>
  <c r="P182" s="1"/>
  <c r="O172"/>
  <c r="O181" s="1"/>
  <c r="N172"/>
  <c r="N181" s="1"/>
  <c r="N182" s="1"/>
  <c r="M172"/>
  <c r="M181" s="1"/>
  <c r="M182" s="1"/>
  <c r="L172"/>
  <c r="L181" s="1"/>
  <c r="L182" s="1"/>
  <c r="K172"/>
  <c r="K181" s="1"/>
  <c r="J172"/>
  <c r="J181" s="1"/>
  <c r="J182" s="1"/>
  <c r="I172"/>
  <c r="I181" s="1"/>
  <c r="H172"/>
  <c r="H181" s="1"/>
  <c r="H182" s="1"/>
  <c r="G172"/>
  <c r="G181" s="1"/>
  <c r="F172"/>
  <c r="F181" s="1"/>
  <c r="F182" s="1"/>
  <c r="E172"/>
  <c r="E181" s="1"/>
  <c r="D172"/>
  <c r="D181" s="1"/>
  <c r="S158"/>
  <c r="R158"/>
  <c r="Q158"/>
  <c r="P158"/>
  <c r="O158"/>
  <c r="N158"/>
  <c r="M158"/>
  <c r="L158"/>
  <c r="K158"/>
  <c r="J158"/>
  <c r="I158"/>
  <c r="H158"/>
  <c r="G158"/>
  <c r="F158"/>
  <c r="E158"/>
  <c r="D158"/>
  <c r="S150"/>
  <c r="S159" s="1"/>
  <c r="S160" s="1"/>
  <c r="R150"/>
  <c r="R159" s="1"/>
  <c r="Q150"/>
  <c r="Q159" s="1"/>
  <c r="Q160" s="1"/>
  <c r="P150"/>
  <c r="P159" s="1"/>
  <c r="O150"/>
  <c r="O159" s="1"/>
  <c r="O160" s="1"/>
  <c r="N150"/>
  <c r="N159" s="1"/>
  <c r="M150"/>
  <c r="M159" s="1"/>
  <c r="M160" s="1"/>
  <c r="L150"/>
  <c r="L159" s="1"/>
  <c r="L160" s="1"/>
  <c r="K150"/>
  <c r="K159" s="1"/>
  <c r="K160" s="1"/>
  <c r="J150"/>
  <c r="J159" s="1"/>
  <c r="I150"/>
  <c r="I159" s="1"/>
  <c r="I160" s="1"/>
  <c r="H150"/>
  <c r="H159" s="1"/>
  <c r="G150"/>
  <c r="G159" s="1"/>
  <c r="G160" s="1"/>
  <c r="F150"/>
  <c r="F159" s="1"/>
  <c r="E150"/>
  <c r="E159" s="1"/>
  <c r="E160" s="1"/>
  <c r="D150"/>
  <c r="D159" s="1"/>
  <c r="S136"/>
  <c r="R136"/>
  <c r="R137" s="1"/>
  <c r="R138" s="1"/>
  <c r="Q136"/>
  <c r="P136"/>
  <c r="P137" s="1"/>
  <c r="P138" s="1"/>
  <c r="O136"/>
  <c r="N136"/>
  <c r="M136"/>
  <c r="L136"/>
  <c r="L137" s="1"/>
  <c r="L138" s="1"/>
  <c r="K136"/>
  <c r="J136"/>
  <c r="J137" s="1"/>
  <c r="J138" s="1"/>
  <c r="I136"/>
  <c r="H136"/>
  <c r="G136"/>
  <c r="F136"/>
  <c r="E136"/>
  <c r="S128"/>
  <c r="S137" s="1"/>
  <c r="R128"/>
  <c r="Q128"/>
  <c r="Q137" s="1"/>
  <c r="P128"/>
  <c r="O128"/>
  <c r="O137" s="1"/>
  <c r="N128"/>
  <c r="M128"/>
  <c r="M137" s="1"/>
  <c r="L128"/>
  <c r="K128"/>
  <c r="K137" s="1"/>
  <c r="K138" s="1"/>
  <c r="J128"/>
  <c r="I128"/>
  <c r="I137" s="1"/>
  <c r="H128"/>
  <c r="G128"/>
  <c r="F128"/>
  <c r="E128"/>
  <c r="D128"/>
  <c r="D137" s="1"/>
  <c r="S112"/>
  <c r="R112"/>
  <c r="Q112"/>
  <c r="P112"/>
  <c r="O112"/>
  <c r="N112"/>
  <c r="M112"/>
  <c r="L112"/>
  <c r="K112"/>
  <c r="J112"/>
  <c r="I112"/>
  <c r="H112"/>
  <c r="G112"/>
  <c r="F112"/>
  <c r="E112"/>
  <c r="D112"/>
  <c r="S104"/>
  <c r="S113" s="1"/>
  <c r="S114" s="1"/>
  <c r="R104"/>
  <c r="R113" s="1"/>
  <c r="R114" s="1"/>
  <c r="Q104"/>
  <c r="Q113" s="1"/>
  <c r="P104"/>
  <c r="P113" s="1"/>
  <c r="P114" s="1"/>
  <c r="O104"/>
  <c r="O113" s="1"/>
  <c r="N104"/>
  <c r="N113" s="1"/>
  <c r="N114" s="1"/>
  <c r="M104"/>
  <c r="M113" s="1"/>
  <c r="L104"/>
  <c r="L113" s="1"/>
  <c r="L114" s="1"/>
  <c r="K104"/>
  <c r="K113" s="1"/>
  <c r="K114" s="1"/>
  <c r="J104"/>
  <c r="J113" s="1"/>
  <c r="J114" s="1"/>
  <c r="I104"/>
  <c r="I113" s="1"/>
  <c r="H104"/>
  <c r="H113" s="1"/>
  <c r="H114" s="1"/>
  <c r="G104"/>
  <c r="G113" s="1"/>
  <c r="F104"/>
  <c r="F113" s="1"/>
  <c r="F114" s="1"/>
  <c r="E104"/>
  <c r="E113" s="1"/>
  <c r="D104"/>
  <c r="D113" s="1"/>
  <c r="S89"/>
  <c r="R89"/>
  <c r="Q89"/>
  <c r="P89"/>
  <c r="O89"/>
  <c r="N89"/>
  <c r="M89"/>
  <c r="L89"/>
  <c r="K89"/>
  <c r="J89"/>
  <c r="I89"/>
  <c r="H89"/>
  <c r="G89"/>
  <c r="F89"/>
  <c r="E89"/>
  <c r="D89"/>
  <c r="S81"/>
  <c r="S90" s="1"/>
  <c r="S91" s="1"/>
  <c r="R81"/>
  <c r="R90" s="1"/>
  <c r="R91" s="1"/>
  <c r="Q81"/>
  <c r="Q90" s="1"/>
  <c r="Q91" s="1"/>
  <c r="P81"/>
  <c r="P90" s="1"/>
  <c r="O81"/>
  <c r="O90" s="1"/>
  <c r="O91" s="1"/>
  <c r="N81"/>
  <c r="N90" s="1"/>
  <c r="M81"/>
  <c r="M90" s="1"/>
  <c r="M91" s="1"/>
  <c r="L81"/>
  <c r="L90" s="1"/>
  <c r="K81"/>
  <c r="K90" s="1"/>
  <c r="K91" s="1"/>
  <c r="J81"/>
  <c r="J90" s="1"/>
  <c r="J91" s="1"/>
  <c r="I81"/>
  <c r="I90" s="1"/>
  <c r="I91" s="1"/>
  <c r="H81"/>
  <c r="H90" s="1"/>
  <c r="G81"/>
  <c r="G90" s="1"/>
  <c r="G91" s="1"/>
  <c r="F81"/>
  <c r="F90" s="1"/>
  <c r="E81"/>
  <c r="E90" s="1"/>
  <c r="E91" s="1"/>
  <c r="D81"/>
  <c r="S67"/>
  <c r="R67"/>
  <c r="Q67"/>
  <c r="P67"/>
  <c r="O67"/>
  <c r="N67"/>
  <c r="M67"/>
  <c r="L67"/>
  <c r="K67"/>
  <c r="J67"/>
  <c r="I67"/>
  <c r="H67"/>
  <c r="G67"/>
  <c r="F67"/>
  <c r="E67"/>
  <c r="D67"/>
  <c r="S59"/>
  <c r="S68" s="1"/>
  <c r="S69" s="1"/>
  <c r="R59"/>
  <c r="R68" s="1"/>
  <c r="R69" s="1"/>
  <c r="Q59"/>
  <c r="Q68" s="1"/>
  <c r="Q69" s="1"/>
  <c r="P59"/>
  <c r="P68" s="1"/>
  <c r="P69" s="1"/>
  <c r="O59"/>
  <c r="O68" s="1"/>
  <c r="O69" s="1"/>
  <c r="N59"/>
  <c r="N68" s="1"/>
  <c r="M59"/>
  <c r="M68" s="1"/>
  <c r="M69" s="1"/>
  <c r="L59"/>
  <c r="L68" s="1"/>
  <c r="K59"/>
  <c r="K68" s="1"/>
  <c r="K69" s="1"/>
  <c r="J59"/>
  <c r="J68" s="1"/>
  <c r="J69" s="1"/>
  <c r="I59"/>
  <c r="I68" s="1"/>
  <c r="I69" s="1"/>
  <c r="H59"/>
  <c r="H68" s="1"/>
  <c r="G59"/>
  <c r="G68" s="1"/>
  <c r="G69" s="1"/>
  <c r="F59"/>
  <c r="F68" s="1"/>
  <c r="F69" s="1"/>
  <c r="E59"/>
  <c r="E68" s="1"/>
  <c r="E69" s="1"/>
  <c r="D59"/>
  <c r="S44"/>
  <c r="R44"/>
  <c r="Q44"/>
  <c r="P44"/>
  <c r="O44"/>
  <c r="N44"/>
  <c r="M44"/>
  <c r="L44"/>
  <c r="K44"/>
  <c r="J44"/>
  <c r="I44"/>
  <c r="H44"/>
  <c r="G44"/>
  <c r="F44"/>
  <c r="E44"/>
  <c r="S36"/>
  <c r="R36"/>
  <c r="Q36"/>
  <c r="P36"/>
  <c r="O36"/>
  <c r="N36"/>
  <c r="M36"/>
  <c r="L36"/>
  <c r="K36"/>
  <c r="J36"/>
  <c r="I36"/>
  <c r="H36"/>
  <c r="G36"/>
  <c r="F36"/>
  <c r="E36"/>
  <c r="D36"/>
  <c r="D45" s="1"/>
  <c r="S22"/>
  <c r="R22"/>
  <c r="Q22"/>
  <c r="P22"/>
  <c r="O22"/>
  <c r="N22"/>
  <c r="M22"/>
  <c r="L22"/>
  <c r="K22"/>
  <c r="J22"/>
  <c r="I22"/>
  <c r="H22"/>
  <c r="G22"/>
  <c r="F22"/>
  <c r="E22"/>
  <c r="D22"/>
  <c r="S14"/>
  <c r="S23" s="1"/>
  <c r="S24" s="1"/>
  <c r="R14"/>
  <c r="R23" s="1"/>
  <c r="R24" s="1"/>
  <c r="Q14"/>
  <c r="Q23" s="1"/>
  <c r="Q24" s="1"/>
  <c r="P14"/>
  <c r="P23" s="1"/>
  <c r="P24" s="1"/>
  <c r="O14"/>
  <c r="O23" s="1"/>
  <c r="O24" s="1"/>
  <c r="N14"/>
  <c r="N23" s="1"/>
  <c r="N24" s="1"/>
  <c r="M14"/>
  <c r="M23" s="1"/>
  <c r="M24" s="1"/>
  <c r="L14"/>
  <c r="L23" s="1"/>
  <c r="L24" s="1"/>
  <c r="K14"/>
  <c r="K23" s="1"/>
  <c r="K24" s="1"/>
  <c r="J14"/>
  <c r="J23" s="1"/>
  <c r="J24" s="1"/>
  <c r="I14"/>
  <c r="I23" s="1"/>
  <c r="I24" s="1"/>
  <c r="H14"/>
  <c r="H23" s="1"/>
  <c r="H24" s="1"/>
  <c r="G14"/>
  <c r="G23" s="1"/>
  <c r="G24" s="1"/>
  <c r="F14"/>
  <c r="F23" s="1"/>
  <c r="F24" s="1"/>
  <c r="E14"/>
  <c r="E23" s="1"/>
  <c r="E24" s="1"/>
  <c r="D14"/>
  <c r="D23" s="1"/>
  <c r="G137" l="1"/>
  <c r="E137"/>
  <c r="H137"/>
  <c r="H138" s="1"/>
  <c r="G238"/>
  <c r="H69"/>
  <c r="K238"/>
  <c r="L69"/>
  <c r="M238"/>
  <c r="N69"/>
  <c r="E203"/>
  <c r="E204" s="1"/>
  <c r="D248"/>
  <c r="E227"/>
  <c r="F248"/>
  <c r="G227"/>
  <c r="H248"/>
  <c r="I227"/>
  <c r="J248"/>
  <c r="K227"/>
  <c r="L248"/>
  <c r="M227"/>
  <c r="N248"/>
  <c r="O227"/>
  <c r="P248"/>
  <c r="Q227"/>
  <c r="R248"/>
  <c r="S227"/>
  <c r="E247"/>
  <c r="F204"/>
  <c r="G247"/>
  <c r="H204"/>
  <c r="I247"/>
  <c r="J204"/>
  <c r="K247"/>
  <c r="L204"/>
  <c r="M247"/>
  <c r="N204"/>
  <c r="O247"/>
  <c r="P204"/>
  <c r="Q247"/>
  <c r="R204"/>
  <c r="R246"/>
  <c r="S182"/>
  <c r="P246"/>
  <c r="Q182"/>
  <c r="N246"/>
  <c r="O182"/>
  <c r="L246"/>
  <c r="J246"/>
  <c r="K182"/>
  <c r="H246"/>
  <c r="I182"/>
  <c r="F246"/>
  <c r="G182"/>
  <c r="D246"/>
  <c r="E182"/>
  <c r="Q245"/>
  <c r="R160"/>
  <c r="O245"/>
  <c r="P160"/>
  <c r="M245"/>
  <c r="N160"/>
  <c r="K245"/>
  <c r="I245"/>
  <c r="J160"/>
  <c r="G245"/>
  <c r="H160"/>
  <c r="E245"/>
  <c r="F160"/>
  <c r="F137"/>
  <c r="F138" s="1"/>
  <c r="N137"/>
  <c r="N138" s="1"/>
  <c r="D244"/>
  <c r="E138"/>
  <c r="F244"/>
  <c r="G138"/>
  <c r="H244"/>
  <c r="I138"/>
  <c r="L244"/>
  <c r="M138"/>
  <c r="N244"/>
  <c r="O138"/>
  <c r="P244"/>
  <c r="Q138"/>
  <c r="R244"/>
  <c r="S138"/>
  <c r="J244"/>
  <c r="J240"/>
  <c r="D240"/>
  <c r="E114"/>
  <c r="F240"/>
  <c r="G114"/>
  <c r="H240"/>
  <c r="I114"/>
  <c r="L240"/>
  <c r="M114"/>
  <c r="N240"/>
  <c r="O114"/>
  <c r="P240"/>
  <c r="Q114"/>
  <c r="R240"/>
  <c r="E239"/>
  <c r="F91"/>
  <c r="G239"/>
  <c r="H91"/>
  <c r="K239"/>
  <c r="L91"/>
  <c r="M239"/>
  <c r="N91"/>
  <c r="O239"/>
  <c r="P91"/>
  <c r="Q239"/>
  <c r="D90"/>
  <c r="I239"/>
  <c r="E45"/>
  <c r="G45"/>
  <c r="G46" s="1"/>
  <c r="I45"/>
  <c r="I46" s="1"/>
  <c r="K45"/>
  <c r="K46" s="1"/>
  <c r="M45"/>
  <c r="O45"/>
  <c r="O46" s="1"/>
  <c r="Q45"/>
  <c r="Q46" s="1"/>
  <c r="S45"/>
  <c r="S46" s="1"/>
  <c r="F45"/>
  <c r="H45"/>
  <c r="H46" s="1"/>
  <c r="J45"/>
  <c r="J46" s="1"/>
  <c r="L45"/>
  <c r="L46" s="1"/>
  <c r="N45"/>
  <c r="N46" s="1"/>
  <c r="P45"/>
  <c r="P46" s="1"/>
  <c r="R45"/>
  <c r="E236"/>
  <c r="G236"/>
  <c r="I236"/>
  <c r="K236"/>
  <c r="M236"/>
  <c r="O236"/>
  <c r="Q236"/>
  <c r="D239"/>
  <c r="F239"/>
  <c r="H239"/>
  <c r="J239"/>
  <c r="L239"/>
  <c r="N239"/>
  <c r="P239"/>
  <c r="R239"/>
  <c r="E240"/>
  <c r="G240"/>
  <c r="I240"/>
  <c r="K240"/>
  <c r="M240"/>
  <c r="O240"/>
  <c r="Q240"/>
  <c r="F247"/>
  <c r="J247"/>
  <c r="N247"/>
  <c r="R247"/>
  <c r="D236"/>
  <c r="F236"/>
  <c r="H236"/>
  <c r="J236"/>
  <c r="L236"/>
  <c r="N236"/>
  <c r="P236"/>
  <c r="R236"/>
  <c r="F237"/>
  <c r="H237"/>
  <c r="J237"/>
  <c r="N237"/>
  <c r="R237"/>
  <c r="D238"/>
  <c r="F238"/>
  <c r="H238"/>
  <c r="J238"/>
  <c r="L238"/>
  <c r="N238"/>
  <c r="P238"/>
  <c r="R238"/>
  <c r="G244"/>
  <c r="K244"/>
  <c r="O244"/>
  <c r="D245"/>
  <c r="F245"/>
  <c r="H245"/>
  <c r="J245"/>
  <c r="L245"/>
  <c r="N245"/>
  <c r="P245"/>
  <c r="R245"/>
  <c r="R249" s="1"/>
  <c r="R250" s="1"/>
  <c r="R251" s="1"/>
  <c r="E246"/>
  <c r="G246"/>
  <c r="I246"/>
  <c r="K246"/>
  <c r="M246"/>
  <c r="O246"/>
  <c r="Q246"/>
  <c r="G248"/>
  <c r="K248"/>
  <c r="O248"/>
  <c r="O238"/>
  <c r="Q238"/>
  <c r="I244"/>
  <c r="Q244"/>
  <c r="D247"/>
  <c r="H247"/>
  <c r="L247"/>
  <c r="P247"/>
  <c r="E248"/>
  <c r="I248"/>
  <c r="M248"/>
  <c r="Q248"/>
  <c r="E238"/>
  <c r="I238"/>
  <c r="I237" l="1"/>
  <c r="P237"/>
  <c r="P241" s="1"/>
  <c r="Q237"/>
  <c r="Q241" s="1"/>
  <c r="R46"/>
  <c r="L237"/>
  <c r="M46"/>
  <c r="E237"/>
  <c r="E241" s="1"/>
  <c r="F46"/>
  <c r="D237"/>
  <c r="D241" s="1"/>
  <c r="E46"/>
  <c r="H249"/>
  <c r="H250" s="1"/>
  <c r="H251" s="1"/>
  <c r="F249"/>
  <c r="F250" s="1"/>
  <c r="F251" s="1"/>
  <c r="J249"/>
  <c r="J250" s="1"/>
  <c r="J251" s="1"/>
  <c r="N249"/>
  <c r="N250" s="1"/>
  <c r="N251" s="1"/>
  <c r="D249"/>
  <c r="D250" s="1"/>
  <c r="D251" s="1"/>
  <c r="M244"/>
  <c r="M249" s="1"/>
  <c r="M250" s="1"/>
  <c r="M251" s="1"/>
  <c r="E244"/>
  <c r="E249" s="1"/>
  <c r="E250" s="1"/>
  <c r="E251" s="1"/>
  <c r="P249"/>
  <c r="P250" s="1"/>
  <c r="P251" s="1"/>
  <c r="L249"/>
  <c r="L250" s="1"/>
  <c r="L251" s="1"/>
  <c r="M237"/>
  <c r="M241" s="1"/>
  <c r="O237"/>
  <c r="O241" s="1"/>
  <c r="G237"/>
  <c r="K237"/>
  <c r="K241" s="1"/>
  <c r="G241"/>
  <c r="I249"/>
  <c r="I250" s="1"/>
  <c r="I251" s="1"/>
  <c r="Q249"/>
  <c r="Q250" s="1"/>
  <c r="Q251" s="1"/>
  <c r="O249"/>
  <c r="O250" s="1"/>
  <c r="O251" s="1"/>
  <c r="K249"/>
  <c r="K250" s="1"/>
  <c r="K251" s="1"/>
  <c r="G249"/>
  <c r="G250" s="1"/>
  <c r="G251" s="1"/>
  <c r="R241"/>
  <c r="N241"/>
  <c r="L241"/>
  <c r="J241"/>
  <c r="H241"/>
  <c r="F241"/>
  <c r="I241"/>
  <c r="G252" l="1"/>
  <c r="G253" s="1"/>
  <c r="G255" s="1"/>
  <c r="K242"/>
  <c r="K243" s="1"/>
  <c r="K252"/>
  <c r="K253" s="1"/>
  <c r="K255" s="1"/>
  <c r="G242"/>
  <c r="G243" s="1"/>
  <c r="I252"/>
  <c r="I253" s="1"/>
  <c r="I255" s="1"/>
  <c r="I242"/>
  <c r="I243" s="1"/>
  <c r="Q252"/>
  <c r="Q253" s="1"/>
  <c r="Q255" s="1"/>
  <c r="Q242"/>
  <c r="Q243" s="1"/>
  <c r="F252"/>
  <c r="F253" s="1"/>
  <c r="F255" s="1"/>
  <c r="F242"/>
  <c r="F243" s="1"/>
  <c r="J242"/>
  <c r="J243" s="1"/>
  <c r="J252"/>
  <c r="J253" s="1"/>
  <c r="J255" s="1"/>
  <c r="N252"/>
  <c r="N253" s="1"/>
  <c r="N255" s="1"/>
  <c r="N242"/>
  <c r="N243" s="1"/>
  <c r="R242"/>
  <c r="R243" s="1"/>
  <c r="R252"/>
  <c r="R253" s="1"/>
  <c r="R255" s="1"/>
  <c r="E252"/>
  <c r="E253" s="1"/>
  <c r="E255" s="1"/>
  <c r="E242"/>
  <c r="E243" s="1"/>
  <c r="M252"/>
  <c r="M253" s="1"/>
  <c r="M255" s="1"/>
  <c r="M242"/>
  <c r="M243" s="1"/>
  <c r="D252"/>
  <c r="D253" s="1"/>
  <c r="D255" s="1"/>
  <c r="D242"/>
  <c r="D243" s="1"/>
  <c r="H252"/>
  <c r="H253" s="1"/>
  <c r="H255" s="1"/>
  <c r="H242"/>
  <c r="H243" s="1"/>
  <c r="L252"/>
  <c r="L253" s="1"/>
  <c r="L255" s="1"/>
  <c r="L242"/>
  <c r="L243" s="1"/>
  <c r="P252"/>
  <c r="P253" s="1"/>
  <c r="P255" s="1"/>
  <c r="P242"/>
  <c r="P243" s="1"/>
  <c r="O252"/>
  <c r="O253" s="1"/>
  <c r="O255" s="1"/>
  <c r="O242"/>
  <c r="O243" s="1"/>
  <c r="D225" i="1"/>
  <c r="D202" l="1"/>
  <c r="D194"/>
  <c r="D180"/>
  <c r="D172"/>
  <c r="D150" l="1"/>
  <c r="D217"/>
  <c r="D128" l="1"/>
  <c r="D89"/>
  <c r="D81"/>
  <c r="D59"/>
  <c r="D112"/>
  <c r="D67" l="1"/>
  <c r="D36"/>
  <c r="D22" l="1"/>
  <c r="D14"/>
  <c r="D104"/>
  <c r="D226" l="1"/>
  <c r="D203"/>
  <c r="D137"/>
  <c r="D113"/>
  <c r="D90"/>
  <c r="D45"/>
  <c r="D23"/>
  <c r="D181" l="1"/>
  <c r="D158"/>
  <c r="D159" s="1"/>
  <c r="E67" l="1"/>
  <c r="E14" l="1"/>
  <c r="S225" l="1"/>
  <c r="R225"/>
  <c r="R217"/>
  <c r="S202"/>
  <c r="R202"/>
  <c r="S194"/>
  <c r="S203" s="1"/>
  <c r="S204" s="1"/>
  <c r="R194"/>
  <c r="R203" s="1"/>
  <c r="R204" s="1"/>
  <c r="S180"/>
  <c r="R180"/>
  <c r="S172"/>
  <c r="S181" s="1"/>
  <c r="S182" s="1"/>
  <c r="R172"/>
  <c r="R181" s="1"/>
  <c r="R182" s="1"/>
  <c r="S158"/>
  <c r="R158"/>
  <c r="S150"/>
  <c r="S159" s="1"/>
  <c r="S160" s="1"/>
  <c r="R150"/>
  <c r="S136"/>
  <c r="R136"/>
  <c r="S128"/>
  <c r="S137" s="1"/>
  <c r="S138" s="1"/>
  <c r="R128"/>
  <c r="R137" s="1"/>
  <c r="R138" s="1"/>
  <c r="S112"/>
  <c r="R112"/>
  <c r="S104"/>
  <c r="S113" s="1"/>
  <c r="S114" s="1"/>
  <c r="R104"/>
  <c r="R113" s="1"/>
  <c r="R114" s="1"/>
  <c r="S89"/>
  <c r="R89"/>
  <c r="S81"/>
  <c r="S90" s="1"/>
  <c r="S91" s="1"/>
  <c r="R81"/>
  <c r="R90" s="1"/>
  <c r="R91" s="1"/>
  <c r="R67"/>
  <c r="S59"/>
  <c r="R59"/>
  <c r="R68" s="1"/>
  <c r="R69" s="1"/>
  <c r="R44"/>
  <c r="S44"/>
  <c r="S36"/>
  <c r="R36"/>
  <c r="R22"/>
  <c r="R14"/>
  <c r="Q225"/>
  <c r="P225"/>
  <c r="O225"/>
  <c r="N225"/>
  <c r="M225"/>
  <c r="L225"/>
  <c r="K225"/>
  <c r="J225"/>
  <c r="I225"/>
  <c r="S217"/>
  <c r="Q217"/>
  <c r="Q226" s="1"/>
  <c r="Q227" s="1"/>
  <c r="P217"/>
  <c r="P226" s="1"/>
  <c r="P227" s="1"/>
  <c r="O217"/>
  <c r="O226" s="1"/>
  <c r="O227" s="1"/>
  <c r="N217"/>
  <c r="N226" s="1"/>
  <c r="N227" s="1"/>
  <c r="M217"/>
  <c r="M226" s="1"/>
  <c r="M227" s="1"/>
  <c r="L217"/>
  <c r="L226" s="1"/>
  <c r="L227" s="1"/>
  <c r="K217"/>
  <c r="K226" s="1"/>
  <c r="K227" s="1"/>
  <c r="J217"/>
  <c r="J226" s="1"/>
  <c r="J227" s="1"/>
  <c r="I217"/>
  <c r="I226" s="1"/>
  <c r="I227" s="1"/>
  <c r="Q202"/>
  <c r="P202"/>
  <c r="O202"/>
  <c r="N202"/>
  <c r="M202"/>
  <c r="L202"/>
  <c r="K202"/>
  <c r="J202"/>
  <c r="I202"/>
  <c r="Q194"/>
  <c r="P194"/>
  <c r="O194"/>
  <c r="N194"/>
  <c r="M194"/>
  <c r="L194"/>
  <c r="K194"/>
  <c r="J194"/>
  <c r="I194"/>
  <c r="Q180"/>
  <c r="P180"/>
  <c r="O180"/>
  <c r="N180"/>
  <c r="M180"/>
  <c r="L180"/>
  <c r="K180"/>
  <c r="J180"/>
  <c r="I180"/>
  <c r="Q172"/>
  <c r="P172"/>
  <c r="O172"/>
  <c r="N172"/>
  <c r="M172"/>
  <c r="L172"/>
  <c r="K172"/>
  <c r="J172"/>
  <c r="I172"/>
  <c r="Q158"/>
  <c r="P158"/>
  <c r="O158"/>
  <c r="N158"/>
  <c r="M158"/>
  <c r="L158"/>
  <c r="K158"/>
  <c r="J158"/>
  <c r="I158"/>
  <c r="Q150"/>
  <c r="P150"/>
  <c r="O150"/>
  <c r="N150"/>
  <c r="M150"/>
  <c r="L150"/>
  <c r="K150"/>
  <c r="J150"/>
  <c r="I150"/>
  <c r="Q136"/>
  <c r="P136"/>
  <c r="O136"/>
  <c r="N136"/>
  <c r="M136"/>
  <c r="L136"/>
  <c r="K136"/>
  <c r="J136"/>
  <c r="I136"/>
  <c r="Q128"/>
  <c r="P128"/>
  <c r="O128"/>
  <c r="N128"/>
  <c r="M128"/>
  <c r="L128"/>
  <c r="K128"/>
  <c r="J128"/>
  <c r="I128"/>
  <c r="Q112"/>
  <c r="P112"/>
  <c r="O112"/>
  <c r="N112"/>
  <c r="M112"/>
  <c r="L112"/>
  <c r="K112"/>
  <c r="J112"/>
  <c r="I112"/>
  <c r="Q104"/>
  <c r="P104"/>
  <c r="O104"/>
  <c r="N104"/>
  <c r="M104"/>
  <c r="L104"/>
  <c r="K104"/>
  <c r="J104"/>
  <c r="I104"/>
  <c r="S22"/>
  <c r="Q22"/>
  <c r="P22"/>
  <c r="O22"/>
  <c r="N22"/>
  <c r="M22"/>
  <c r="L22"/>
  <c r="K22"/>
  <c r="J22"/>
  <c r="I22"/>
  <c r="S14"/>
  <c r="S23" s="1"/>
  <c r="Q14"/>
  <c r="Q23" s="1"/>
  <c r="P14"/>
  <c r="P23" s="1"/>
  <c r="O14"/>
  <c r="O23" s="1"/>
  <c r="N14"/>
  <c r="N23" s="1"/>
  <c r="M14"/>
  <c r="M23" s="1"/>
  <c r="L14"/>
  <c r="L23" s="1"/>
  <c r="K14"/>
  <c r="K23" s="1"/>
  <c r="J14"/>
  <c r="J23" s="1"/>
  <c r="I14"/>
  <c r="I23" s="1"/>
  <c r="Q44"/>
  <c r="P44"/>
  <c r="O44"/>
  <c r="N44"/>
  <c r="M44"/>
  <c r="L44"/>
  <c r="K44"/>
  <c r="J44"/>
  <c r="I44"/>
  <c r="Q36"/>
  <c r="P36"/>
  <c r="O36"/>
  <c r="N36"/>
  <c r="M36"/>
  <c r="L36"/>
  <c r="K36"/>
  <c r="J36"/>
  <c r="I36"/>
  <c r="N67"/>
  <c r="S67"/>
  <c r="Q67"/>
  <c r="P67"/>
  <c r="O67"/>
  <c r="M67"/>
  <c r="L67"/>
  <c r="K67"/>
  <c r="J67"/>
  <c r="I67"/>
  <c r="Q59"/>
  <c r="Q68" s="1"/>
  <c r="Q69" s="1"/>
  <c r="P59"/>
  <c r="P68" s="1"/>
  <c r="P69" s="1"/>
  <c r="O59"/>
  <c r="O68" s="1"/>
  <c r="O69" s="1"/>
  <c r="N59"/>
  <c r="M59"/>
  <c r="L59"/>
  <c r="K59"/>
  <c r="J59"/>
  <c r="I59"/>
  <c r="Q89"/>
  <c r="P89"/>
  <c r="O89"/>
  <c r="N89"/>
  <c r="M89"/>
  <c r="L89"/>
  <c r="K89"/>
  <c r="J89"/>
  <c r="I89"/>
  <c r="Q81"/>
  <c r="P81"/>
  <c r="O81"/>
  <c r="N81"/>
  <c r="M81"/>
  <c r="L81"/>
  <c r="K81"/>
  <c r="J81"/>
  <c r="I81"/>
  <c r="S226" l="1"/>
  <c r="S227" s="1"/>
  <c r="R159"/>
  <c r="R160" s="1"/>
  <c r="I137"/>
  <c r="I138" s="1"/>
  <c r="K137"/>
  <c r="M137"/>
  <c r="M138" s="1"/>
  <c r="O137"/>
  <c r="Q137"/>
  <c r="Q138" s="1"/>
  <c r="I159"/>
  <c r="K159"/>
  <c r="K160" s="1"/>
  <c r="M159"/>
  <c r="M160" s="1"/>
  <c r="O159"/>
  <c r="O160" s="1"/>
  <c r="Q159"/>
  <c r="Q160" s="1"/>
  <c r="I181"/>
  <c r="I182" s="1"/>
  <c r="K181"/>
  <c r="M181"/>
  <c r="M182" s="1"/>
  <c r="O181"/>
  <c r="Q181"/>
  <c r="Q182" s="1"/>
  <c r="I203"/>
  <c r="I204" s="1"/>
  <c r="K203"/>
  <c r="K204" s="1"/>
  <c r="M203"/>
  <c r="O203"/>
  <c r="O204" s="1"/>
  <c r="Q203"/>
  <c r="Q204" s="1"/>
  <c r="R226"/>
  <c r="R227" s="1"/>
  <c r="J203"/>
  <c r="L203"/>
  <c r="N203"/>
  <c r="P203"/>
  <c r="P204" s="1"/>
  <c r="J181"/>
  <c r="L181"/>
  <c r="N181"/>
  <c r="P181"/>
  <c r="J159"/>
  <c r="L159"/>
  <c r="N159"/>
  <c r="P159"/>
  <c r="P160" s="1"/>
  <c r="J90"/>
  <c r="L90"/>
  <c r="N90"/>
  <c r="P90"/>
  <c r="I113"/>
  <c r="K113"/>
  <c r="M113"/>
  <c r="O113"/>
  <c r="Q113"/>
  <c r="J137"/>
  <c r="L137"/>
  <c r="N137"/>
  <c r="N138" s="1"/>
  <c r="P137"/>
  <c r="J113"/>
  <c r="L113"/>
  <c r="N113"/>
  <c r="N114" s="1"/>
  <c r="P113"/>
  <c r="S45"/>
  <c r="R237" s="1"/>
  <c r="S68"/>
  <c r="I90"/>
  <c r="K90"/>
  <c r="M90"/>
  <c r="O90"/>
  <c r="Q90"/>
  <c r="I68"/>
  <c r="K68"/>
  <c r="M68"/>
  <c r="J45"/>
  <c r="I237" s="1"/>
  <c r="L45"/>
  <c r="K237" s="1"/>
  <c r="N45"/>
  <c r="M237" s="1"/>
  <c r="P45"/>
  <c r="O237" s="1"/>
  <c r="J68"/>
  <c r="J69" s="1"/>
  <c r="L68"/>
  <c r="L69" s="1"/>
  <c r="N68"/>
  <c r="I45"/>
  <c r="H237" s="1"/>
  <c r="K45"/>
  <c r="J237" s="1"/>
  <c r="M45"/>
  <c r="L237" s="1"/>
  <c r="O45"/>
  <c r="N237" s="1"/>
  <c r="Q45"/>
  <c r="P237" s="1"/>
  <c r="R45"/>
  <c r="Q237" s="1"/>
  <c r="R23"/>
  <c r="Q236" s="1"/>
  <c r="Q238"/>
  <c r="R239"/>
  <c r="R236"/>
  <c r="R240"/>
  <c r="R246"/>
  <c r="R247"/>
  <c r="R244"/>
  <c r="R245"/>
  <c r="L248"/>
  <c r="Q246"/>
  <c r="Q239"/>
  <c r="O248"/>
  <c r="Q247"/>
  <c r="I248"/>
  <c r="Q240"/>
  <c r="Q244"/>
  <c r="N248"/>
  <c r="O236"/>
  <c r="H248"/>
  <c r="P248"/>
  <c r="P238"/>
  <c r="M248"/>
  <c r="P236"/>
  <c r="N236"/>
  <c r="H236"/>
  <c r="I236"/>
  <c r="M236"/>
  <c r="O238"/>
  <c r="J236"/>
  <c r="K236"/>
  <c r="L236"/>
  <c r="M244" l="1"/>
  <c r="H246"/>
  <c r="Q248"/>
  <c r="R248"/>
  <c r="H244"/>
  <c r="O247"/>
  <c r="J245"/>
  <c r="M247"/>
  <c r="N204"/>
  <c r="I247"/>
  <c r="J204"/>
  <c r="L247"/>
  <c r="M204"/>
  <c r="K247"/>
  <c r="L204"/>
  <c r="O246"/>
  <c r="P182"/>
  <c r="K246"/>
  <c r="L182"/>
  <c r="L246"/>
  <c r="P246"/>
  <c r="M246"/>
  <c r="N182"/>
  <c r="I246"/>
  <c r="J182"/>
  <c r="N246"/>
  <c r="O182"/>
  <c r="J246"/>
  <c r="K182"/>
  <c r="O245"/>
  <c r="Q245"/>
  <c r="Q249" s="1"/>
  <c r="Q250" s="1"/>
  <c r="Q251" s="1"/>
  <c r="N245"/>
  <c r="I245"/>
  <c r="J160"/>
  <c r="P245"/>
  <c r="M245"/>
  <c r="N160"/>
  <c r="K245"/>
  <c r="L160"/>
  <c r="H245"/>
  <c r="I160"/>
  <c r="I244"/>
  <c r="J138"/>
  <c r="L244"/>
  <c r="P244"/>
  <c r="O244"/>
  <c r="O249" s="1"/>
  <c r="O250" s="1"/>
  <c r="O251" s="1"/>
  <c r="P138"/>
  <c r="K244"/>
  <c r="L138"/>
  <c r="N244"/>
  <c r="O138"/>
  <c r="J244"/>
  <c r="K138"/>
  <c r="K238"/>
  <c r="I238"/>
  <c r="O240"/>
  <c r="P114"/>
  <c r="K240"/>
  <c r="L114"/>
  <c r="P240"/>
  <c r="Q114"/>
  <c r="L240"/>
  <c r="M114"/>
  <c r="H240"/>
  <c r="I114"/>
  <c r="I240"/>
  <c r="J114"/>
  <c r="N240"/>
  <c r="O114"/>
  <c r="J240"/>
  <c r="K114"/>
  <c r="L238"/>
  <c r="M69"/>
  <c r="H238"/>
  <c r="I69"/>
  <c r="R238"/>
  <c r="R241" s="1"/>
  <c r="S69"/>
  <c r="M238"/>
  <c r="N69"/>
  <c r="J238"/>
  <c r="K69"/>
  <c r="N239"/>
  <c r="O91"/>
  <c r="J239"/>
  <c r="K91"/>
  <c r="M239"/>
  <c r="N91"/>
  <c r="I239"/>
  <c r="J91"/>
  <c r="P239"/>
  <c r="Q91"/>
  <c r="L239"/>
  <c r="M91"/>
  <c r="H239"/>
  <c r="H241" s="1"/>
  <c r="I91"/>
  <c r="O239"/>
  <c r="O241" s="1"/>
  <c r="P91"/>
  <c r="K239"/>
  <c r="K241" s="1"/>
  <c r="L91"/>
  <c r="J248"/>
  <c r="J247"/>
  <c r="J241"/>
  <c r="L245"/>
  <c r="M240"/>
  <c r="Q241"/>
  <c r="P241"/>
  <c r="N238"/>
  <c r="P247"/>
  <c r="N247"/>
  <c r="H247"/>
  <c r="K248"/>
  <c r="R249"/>
  <c r="R250" s="1"/>
  <c r="R251" s="1"/>
  <c r="S24"/>
  <c r="L24"/>
  <c r="K24"/>
  <c r="M24"/>
  <c r="S46"/>
  <c r="M46"/>
  <c r="K46"/>
  <c r="P46"/>
  <c r="Q46"/>
  <c r="N46"/>
  <c r="R46"/>
  <c r="O46"/>
  <c r="J46"/>
  <c r="L46"/>
  <c r="I46"/>
  <c r="R24"/>
  <c r="Q24"/>
  <c r="P24"/>
  <c r="O24"/>
  <c r="N24"/>
  <c r="J24"/>
  <c r="I24"/>
  <c r="M249" l="1"/>
  <c r="M250" s="1"/>
  <c r="M251" s="1"/>
  <c r="I249"/>
  <c r="I250" s="1"/>
  <c r="I251" s="1"/>
  <c r="H249"/>
  <c r="H250" s="1"/>
  <c r="H251" s="1"/>
  <c r="K249"/>
  <c r="K250" s="1"/>
  <c r="K251" s="1"/>
  <c r="N249"/>
  <c r="N250" s="1"/>
  <c r="N251" s="1"/>
  <c r="L249"/>
  <c r="L250" s="1"/>
  <c r="L251" s="1"/>
  <c r="P249"/>
  <c r="P250" s="1"/>
  <c r="P251" s="1"/>
  <c r="I241"/>
  <c r="I242" s="1"/>
  <c r="I243" s="1"/>
  <c r="L241"/>
  <c r="L242" s="1"/>
  <c r="L243" s="1"/>
  <c r="N241"/>
  <c r="M241"/>
  <c r="M252" s="1"/>
  <c r="J242"/>
  <c r="J243" s="1"/>
  <c r="H242"/>
  <c r="H243" s="1"/>
  <c r="R242"/>
  <c r="R243" s="1"/>
  <c r="Q242"/>
  <c r="Q243" s="1"/>
  <c r="P242"/>
  <c r="P243" s="1"/>
  <c r="O242"/>
  <c r="O243" s="1"/>
  <c r="N242"/>
  <c r="N243" s="1"/>
  <c r="M242"/>
  <c r="M243" s="1"/>
  <c r="K242"/>
  <c r="K243" s="1"/>
  <c r="J249"/>
  <c r="R252"/>
  <c r="Q252"/>
  <c r="O252"/>
  <c r="K252" l="1"/>
  <c r="H252"/>
  <c r="H253" s="1"/>
  <c r="H255" s="1"/>
  <c r="N252"/>
  <c r="N253" s="1"/>
  <c r="N255" s="1"/>
  <c r="P252"/>
  <c r="P253" s="1"/>
  <c r="P255" s="1"/>
  <c r="I252"/>
  <c r="I253" s="1"/>
  <c r="I255" s="1"/>
  <c r="L252"/>
  <c r="L253" s="1"/>
  <c r="L255" s="1"/>
  <c r="J252"/>
  <c r="J253" s="1"/>
  <c r="J255" s="1"/>
  <c r="J250"/>
  <c r="J251" s="1"/>
  <c r="R253"/>
  <c r="R255" s="1"/>
  <c r="Q253"/>
  <c r="Q255" s="1"/>
  <c r="O253"/>
  <c r="O255" s="1"/>
  <c r="M253"/>
  <c r="M255" s="1"/>
  <c r="K253"/>
  <c r="K255" s="1"/>
  <c r="H225"/>
  <c r="G225"/>
  <c r="F225"/>
  <c r="E225"/>
  <c r="H217"/>
  <c r="G217"/>
  <c r="G226" s="1"/>
  <c r="G227" s="1"/>
  <c r="F217"/>
  <c r="F226" s="1"/>
  <c r="F227" s="1"/>
  <c r="E217"/>
  <c r="E226" s="1"/>
  <c r="E227" s="1"/>
  <c r="H202"/>
  <c r="G202"/>
  <c r="F202"/>
  <c r="E202"/>
  <c r="H194"/>
  <c r="H203" s="1"/>
  <c r="H204" s="1"/>
  <c r="G194"/>
  <c r="G203" s="1"/>
  <c r="G204" s="1"/>
  <c r="F194"/>
  <c r="F203" s="1"/>
  <c r="F204" s="1"/>
  <c r="E194"/>
  <c r="E203" s="1"/>
  <c r="E204" s="1"/>
  <c r="H180"/>
  <c r="G180"/>
  <c r="F180"/>
  <c r="E180"/>
  <c r="H172"/>
  <c r="H181" s="1"/>
  <c r="H182" s="1"/>
  <c r="G172"/>
  <c r="G181" s="1"/>
  <c r="G182" s="1"/>
  <c r="F172"/>
  <c r="F181" s="1"/>
  <c r="F182" s="1"/>
  <c r="E172"/>
  <c r="E181" s="1"/>
  <c r="E182" s="1"/>
  <c r="H158"/>
  <c r="G158"/>
  <c r="F158"/>
  <c r="E158"/>
  <c r="H150"/>
  <c r="H159" s="1"/>
  <c r="H160" s="1"/>
  <c r="G150"/>
  <c r="G159" s="1"/>
  <c r="G160" s="1"/>
  <c r="F150"/>
  <c r="F159" s="1"/>
  <c r="F160" s="1"/>
  <c r="E150"/>
  <c r="H136"/>
  <c r="G136"/>
  <c r="F136"/>
  <c r="E136"/>
  <c r="H128"/>
  <c r="H137" s="1"/>
  <c r="H138" s="1"/>
  <c r="G128"/>
  <c r="F128"/>
  <c r="E128"/>
  <c r="H112"/>
  <c r="G112"/>
  <c r="F112"/>
  <c r="E112"/>
  <c r="H104"/>
  <c r="H113" s="1"/>
  <c r="H114" s="1"/>
  <c r="G104"/>
  <c r="G113" s="1"/>
  <c r="G114" s="1"/>
  <c r="F104"/>
  <c r="F113" s="1"/>
  <c r="F114" s="1"/>
  <c r="E104"/>
  <c r="E113" s="1"/>
  <c r="E114" s="1"/>
  <c r="H89"/>
  <c r="G89"/>
  <c r="F89"/>
  <c r="E89"/>
  <c r="H81"/>
  <c r="H90" s="1"/>
  <c r="H91" s="1"/>
  <c r="G81"/>
  <c r="G90" s="1"/>
  <c r="G91" s="1"/>
  <c r="F81"/>
  <c r="F90" s="1"/>
  <c r="F91" s="1"/>
  <c r="E81"/>
  <c r="H67"/>
  <c r="G67"/>
  <c r="F67"/>
  <c r="H59"/>
  <c r="G59"/>
  <c r="F59"/>
  <c r="E59"/>
  <c r="E68" s="1"/>
  <c r="E69" s="1"/>
  <c r="H44"/>
  <c r="G44"/>
  <c r="F44"/>
  <c r="E44"/>
  <c r="H36"/>
  <c r="H45" s="1"/>
  <c r="G36"/>
  <c r="G45" s="1"/>
  <c r="F36"/>
  <c r="F45" s="1"/>
  <c r="E36"/>
  <c r="E45" s="1"/>
  <c r="H22"/>
  <c r="G22"/>
  <c r="F22"/>
  <c r="E22"/>
  <c r="E23" s="1"/>
  <c r="H14"/>
  <c r="G14"/>
  <c r="F14"/>
  <c r="F23" s="1"/>
  <c r="H226" l="1"/>
  <c r="H227" s="1"/>
  <c r="G137"/>
  <c r="G138" s="1"/>
  <c r="F137"/>
  <c r="F138" s="1"/>
  <c r="E137"/>
  <c r="E138" s="1"/>
  <c r="H23"/>
  <c r="G236" s="1"/>
  <c r="E159"/>
  <c r="E160" s="1"/>
  <c r="E90"/>
  <c r="E91" s="1"/>
  <c r="G23"/>
  <c r="F236" s="1"/>
  <c r="G68"/>
  <c r="F68"/>
  <c r="H68"/>
  <c r="G248"/>
  <c r="F247"/>
  <c r="G245"/>
  <c r="E245"/>
  <c r="F239"/>
  <c r="D247"/>
  <c r="E247"/>
  <c r="E240"/>
  <c r="D240"/>
  <c r="E24"/>
  <c r="D237"/>
  <c r="E236"/>
  <c r="F245"/>
  <c r="E237"/>
  <c r="G240"/>
  <c r="G247"/>
  <c r="F237"/>
  <c r="F246"/>
  <c r="E248"/>
  <c r="F240"/>
  <c r="G237"/>
  <c r="E239"/>
  <c r="D238"/>
  <c r="G239"/>
  <c r="F244"/>
  <c r="E244"/>
  <c r="G246"/>
  <c r="F248"/>
  <c r="G244"/>
  <c r="E246"/>
  <c r="D248"/>
  <c r="D244" l="1"/>
  <c r="D239"/>
  <c r="D245"/>
  <c r="E238"/>
  <c r="E241" s="1"/>
  <c r="F69"/>
  <c r="G238"/>
  <c r="H69"/>
  <c r="F238"/>
  <c r="F241" s="1"/>
  <c r="G69"/>
  <c r="F249"/>
  <c r="F250" s="1"/>
  <c r="F251" s="1"/>
  <c r="E249"/>
  <c r="E250" s="1"/>
  <c r="E251" s="1"/>
  <c r="G241"/>
  <c r="G249"/>
  <c r="G250" s="1"/>
  <c r="G251" s="1"/>
  <c r="E46"/>
  <c r="D246"/>
  <c r="D249" s="1"/>
  <c r="D250" s="1"/>
  <c r="D251" s="1"/>
  <c r="H24"/>
  <c r="G24"/>
  <c r="F24"/>
  <c r="H46"/>
  <c r="D236"/>
  <c r="D241" s="1"/>
  <c r="D242" s="1"/>
  <c r="D243" s="1"/>
  <c r="G46"/>
  <c r="F46"/>
  <c r="G242" l="1"/>
  <c r="G243" s="1"/>
  <c r="F242"/>
  <c r="F243" s="1"/>
  <c r="E242"/>
  <c r="E243" s="1"/>
  <c r="G252"/>
  <c r="F252"/>
  <c r="E252"/>
  <c r="D252"/>
  <c r="G253" l="1"/>
  <c r="G255" s="1"/>
  <c r="F253"/>
  <c r="F255" s="1"/>
  <c r="E253"/>
  <c r="E255" s="1"/>
  <c r="D253"/>
  <c r="D255" s="1"/>
</calcChain>
</file>

<file path=xl/sharedStrings.xml><?xml version="1.0" encoding="utf-8"?>
<sst xmlns="http://schemas.openxmlformats.org/spreadsheetml/2006/main" count="1193" uniqueCount="195">
  <si>
    <t xml:space="preserve">МЕНЮ 7-11 лет </t>
  </si>
  <si>
    <t xml:space="preserve"> Прием пищи</t>
  </si>
  <si>
    <t xml:space="preserve"> Наименование блюда</t>
  </si>
  <si>
    <t xml:space="preserve"> N рецептуры</t>
  </si>
  <si>
    <t xml:space="preserve"> Белки</t>
  </si>
  <si>
    <t xml:space="preserve"> Жиры</t>
  </si>
  <si>
    <t xml:space="preserve">Углеводы </t>
  </si>
  <si>
    <t xml:space="preserve"> Неделя 1 </t>
  </si>
  <si>
    <t xml:space="preserve"> День 1</t>
  </si>
  <si>
    <t xml:space="preserve"> завтрак</t>
  </si>
  <si>
    <t xml:space="preserve"> </t>
  </si>
  <si>
    <t>итого за завтрак</t>
  </si>
  <si>
    <t>обед</t>
  </si>
  <si>
    <t xml:space="preserve"> итого за обед</t>
  </si>
  <si>
    <t xml:space="preserve">Всего за день </t>
  </si>
  <si>
    <t xml:space="preserve">Процент удовлетворения от суточной потребности, % </t>
  </si>
  <si>
    <t xml:space="preserve"> День 2</t>
  </si>
  <si>
    <t>Какао с молоком</t>
  </si>
  <si>
    <t>Сок фруктовый (овощной),  в т.ч. в мелкоштучной упаковке</t>
  </si>
  <si>
    <t xml:space="preserve"> День 3</t>
  </si>
  <si>
    <t>завтрак</t>
  </si>
  <si>
    <t xml:space="preserve"> День 4</t>
  </si>
  <si>
    <t>Картофельное пюре  (или картофель отварной с маслом)</t>
  </si>
  <si>
    <t xml:space="preserve"> День 5</t>
  </si>
  <si>
    <t xml:space="preserve">Бутерброд с джемом, с маслом </t>
  </si>
  <si>
    <t>Рис отварной</t>
  </si>
  <si>
    <t xml:space="preserve">Кисель из плодов или ягод свежих (клюква) </t>
  </si>
  <si>
    <t> -</t>
  </si>
  <si>
    <t xml:space="preserve"> День 6</t>
  </si>
  <si>
    <t xml:space="preserve"> Неделя 2</t>
  </si>
  <si>
    <t xml:space="preserve"> День 7</t>
  </si>
  <si>
    <t xml:space="preserve"> День 8</t>
  </si>
  <si>
    <t xml:space="preserve"> День 9</t>
  </si>
  <si>
    <t xml:space="preserve"> День 10</t>
  </si>
  <si>
    <t xml:space="preserve">Средние показатели белков, жиров, углеводов, </t>
  </si>
  <si>
    <t xml:space="preserve">   Пищевые вещества (г)</t>
  </si>
  <si>
    <t>Энерг.цен.</t>
  </si>
  <si>
    <t>энергетической ценности    по дням  (7 - 11 лет)</t>
  </si>
  <si>
    <t>белки</t>
  </si>
  <si>
    <t>жиры</t>
  </si>
  <si>
    <t>углеводы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</si>
  <si>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</si>
  <si>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</si>
  <si>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</si>
  <si>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</si>
  <si>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</si>
  <si>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</si>
  <si>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</si>
  <si>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</si>
  <si>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</si>
  <si>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</si>
  <si>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</si>
  <si>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Процент удовлетворения от </t>
  </si>
  <si>
    <t xml:space="preserve">суточной потребности, % </t>
  </si>
  <si>
    <t xml:space="preserve"> Пищевые вещества (г)</t>
  </si>
  <si>
    <t>Витамины (мг)</t>
  </si>
  <si>
    <t>В1</t>
  </si>
  <si>
    <t>В2</t>
  </si>
  <si>
    <t>А</t>
  </si>
  <si>
    <t>С</t>
  </si>
  <si>
    <t>Минеральные вещества  (мг)</t>
  </si>
  <si>
    <t>Ca</t>
  </si>
  <si>
    <t>P</t>
  </si>
  <si>
    <t>Fe</t>
  </si>
  <si>
    <t>Mg</t>
  </si>
  <si>
    <t>К</t>
  </si>
  <si>
    <t xml:space="preserve"> Вес блюда (г)</t>
  </si>
  <si>
    <t>I</t>
  </si>
  <si>
    <t>D</t>
  </si>
  <si>
    <t xml:space="preserve">Хлеб пшеничный </t>
  </si>
  <si>
    <t>Хлеб пшеничный</t>
  </si>
  <si>
    <t>Компот из смеси сухофруктов</t>
  </si>
  <si>
    <t xml:space="preserve">Суп с макаронными изделиями и картофелем  </t>
  </si>
  <si>
    <t>Рагу из птицы</t>
  </si>
  <si>
    <t>Компот из вишни</t>
  </si>
  <si>
    <t>Макаронные изделия отварные с маслом</t>
  </si>
  <si>
    <t>Азу</t>
  </si>
  <si>
    <t xml:space="preserve">Салат кукурузный с курицей </t>
  </si>
  <si>
    <t>Суп картофельный с фрикадельками (мясными)</t>
  </si>
  <si>
    <t>Кисель из сока плодового или ягодного</t>
  </si>
  <si>
    <t>Салат из свеклы с сыром и чесноком</t>
  </si>
  <si>
    <t>Птица в соусе с томатом</t>
  </si>
  <si>
    <t>Каша вязкая молочная пшеничная с курагой, с маслом</t>
  </si>
  <si>
    <t xml:space="preserve">Рыба, запеченная в сметанном соусе (горбуша) </t>
  </si>
  <si>
    <t>Лечо порциями (промышленного производства)</t>
  </si>
  <si>
    <t>Овощи натуральные консервированные порциями (огурцы)</t>
  </si>
  <si>
    <t xml:space="preserve">Тефтели с соусом сметанным с томатом </t>
  </si>
  <si>
    <t>Картофель, тушенный с луком и томатом</t>
  </si>
  <si>
    <t>Салат картофельный с кукурузой и морковью</t>
  </si>
  <si>
    <t>36</t>
  </si>
  <si>
    <t>МЕНЮ НА ЗИМНЕ-ВЕСЕННИЙ ПЕРИОД</t>
  </si>
  <si>
    <t xml:space="preserve">обед </t>
  </si>
  <si>
    <t xml:space="preserve">  Среднеесуточная норма потребления поваренной соли составляет 3 г в соответствии с СаНПиН 2.3/2.4.3590-20 (приложение 2)</t>
  </si>
  <si>
    <t>Энергетическая ценность (ккал)</t>
  </si>
  <si>
    <t xml:space="preserve">Хлеб ржаной-пшеничный </t>
  </si>
  <si>
    <t>Всего за 5 дней</t>
  </si>
  <si>
    <t>ИТОГО среднее значение за 5 дней</t>
  </si>
  <si>
    <t>Всего за 10 дней</t>
  </si>
  <si>
    <t>ИТОГО среднее значение за 10 дней</t>
  </si>
  <si>
    <t>Чай с сахаром</t>
  </si>
  <si>
    <t>Бутерброд с сыром 40/20</t>
  </si>
  <si>
    <t>Яблоко</t>
  </si>
  <si>
    <t>Рассольник Ленинградский, со сметаной 200/10</t>
  </si>
  <si>
    <t>ГП</t>
  </si>
  <si>
    <t>Котлета рыбная (треска)</t>
  </si>
  <si>
    <t>Чай с лимоном с сахаром  200/7/5</t>
  </si>
  <si>
    <t>Каша "Дружба", с маслом 150/5</t>
  </si>
  <si>
    <t>Борщ с фасолью и картофелем, со сметаной 200/10</t>
  </si>
  <si>
    <t>Салат из свеклы с сыром</t>
  </si>
  <si>
    <t>Каша гречневая</t>
  </si>
  <si>
    <t>Горячий бутерброд с сыром, с маслом 40/20/10</t>
  </si>
  <si>
    <t>7</t>
  </si>
  <si>
    <t>1 день</t>
  </si>
  <si>
    <t>2 день</t>
  </si>
  <si>
    <t>3 день</t>
  </si>
  <si>
    <t>Гуляш</t>
  </si>
  <si>
    <t>4 день</t>
  </si>
  <si>
    <t>Щи из свежей капусты с картофелем, со сметаной 200/10</t>
  </si>
  <si>
    <t>5 день</t>
  </si>
  <si>
    <t>6 день</t>
  </si>
  <si>
    <t>- </t>
  </si>
  <si>
    <t>-- </t>
  </si>
  <si>
    <t>-</t>
  </si>
  <si>
    <t>7 день</t>
  </si>
  <si>
    <t>Суп молочный с макаронными изделиями с маслом</t>
  </si>
  <si>
    <t>Яйцо варёное в крутую</t>
  </si>
  <si>
    <t>зефир</t>
  </si>
  <si>
    <t>Суп с рыбными консервами</t>
  </si>
  <si>
    <t>Суп из овощей со сметаной</t>
  </si>
  <si>
    <t>Салат из свеклы с зелёным горошком</t>
  </si>
  <si>
    <t xml:space="preserve">Фрукты свежие (банан) </t>
  </si>
  <si>
    <t>Сложный гарнир (картофельное пюре, капуста тушёная)</t>
  </si>
  <si>
    <t>8 день</t>
  </si>
  <si>
    <t>9 день</t>
  </si>
  <si>
    <t>10 день</t>
  </si>
  <si>
    <t>Свекольник со сметаной</t>
  </si>
  <si>
    <t>Рыба запечённая с картофелем</t>
  </si>
  <si>
    <t>32/432</t>
  </si>
  <si>
    <t>гп</t>
  </si>
  <si>
    <t>33/432</t>
  </si>
  <si>
    <t>ГП/331</t>
  </si>
  <si>
    <t>252/354</t>
  </si>
  <si>
    <t xml:space="preserve">Каша вязкая молочная пшённая </t>
  </si>
  <si>
    <t>54-6к-2020</t>
  </si>
  <si>
    <t>Икра кабачковая</t>
  </si>
  <si>
    <t>Плов с курицей</t>
  </si>
  <si>
    <t>54-12м-2020</t>
  </si>
  <si>
    <t>Сок фруктовый в мелкоштучной упаковке (персиковый)</t>
  </si>
  <si>
    <t>Курица отварная</t>
  </si>
  <si>
    <t>Тефтели</t>
  </si>
  <si>
    <t>Кофейный напиток с молоком</t>
  </si>
  <si>
    <t>54-21м-2020</t>
  </si>
  <si>
    <t xml:space="preserve">МЕНЮ 12-18 лет </t>
  </si>
  <si>
    <t>6,7,3</t>
  </si>
  <si>
    <t>Овощи консервированные порциями (огурцы)</t>
  </si>
  <si>
    <t>Рассольник Ленинградский, со сметаной 250/10</t>
  </si>
  <si>
    <t>Каша "Дружба", с маслом 200/5</t>
  </si>
  <si>
    <t>Салат из свеклы с зеленым горошком</t>
  </si>
  <si>
    <t xml:space="preserve">Рыба, запеченная с картофелем   </t>
  </si>
  <si>
    <t xml:space="preserve">  Среднеесуточная норма потребления поваренной соли составляет 5 г в соответствии с СаНПиН 2.3/2.4.3590-20 (приложение 2)</t>
  </si>
  <si>
    <t>Капуста тушенная</t>
  </si>
  <si>
    <t>котлета мясная</t>
  </si>
  <si>
    <t>54-4м</t>
  </si>
  <si>
    <t>Курица тушенная с морковью</t>
  </si>
  <si>
    <t>кофейный напиток с молоком</t>
  </si>
  <si>
    <t>Каша гречневая рассыпчатая</t>
  </si>
  <si>
    <t>Куруза сахарная</t>
  </si>
  <si>
    <t>54-21з-2020</t>
  </si>
  <si>
    <t>Горошек зеленый</t>
  </si>
  <si>
    <t>54-20з-2020</t>
  </si>
  <si>
    <t>Мясо птицы запеченное</t>
  </si>
  <si>
    <t>Компот из ягод</t>
  </si>
  <si>
    <t>Суп вермешелевый с мясом бройлера</t>
  </si>
  <si>
    <t xml:space="preserve">Фрукты свежие (яблоко) </t>
  </si>
  <si>
    <t>Щи из свежей капусты</t>
  </si>
  <si>
    <t>54-22г-2020</t>
  </si>
  <si>
    <t xml:space="preserve">Суп картофельный с горохом </t>
  </si>
  <si>
    <t>Макараны отварные</t>
  </si>
  <si>
    <t>4</t>
  </si>
  <si>
    <t>54-4г-2020</t>
  </si>
  <si>
    <t>54-25м-2020</t>
  </si>
  <si>
    <t xml:space="preserve">Рыба, запеченная в сметанном соусе (минтай) </t>
  </si>
  <si>
    <t>54-9р-2020</t>
  </si>
  <si>
    <t xml:space="preserve">Суп картофельный с фрикадельками  </t>
  </si>
  <si>
    <t>Суп картофельный с фрикадельками</t>
  </si>
  <si>
    <t xml:space="preserve">Суп гороховый с картофелем  </t>
  </si>
  <si>
    <t>Борщ  картофелем, со сметаной 200/10</t>
  </si>
  <si>
    <t>Щи из свежей капусты с картофелем, со сметаной</t>
  </si>
  <si>
    <t>Суп картофельный с клецками</t>
  </si>
  <si>
    <t>Борщ с  картофелем, со сметаной 250/10</t>
  </si>
  <si>
    <t>Рассольник Ленинградский</t>
  </si>
  <si>
    <t>Суп  с макаронными изделиями и картофелем</t>
  </si>
  <si>
    <t>Суп  картофельный с клецками</t>
  </si>
  <si>
    <t>Суп молочный с макаронными изделиями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</si>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</sst>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1.5"/>
      <color rgb="FF2C2D2E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3" fillId="0" borderId="0" xfId="0" applyFont="1" applyFill="1"/>
    <xf numFmtId="0" fontId="0" fillId="5" borderId="37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1" fillId="5" borderId="38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0" borderId="7" xfId="0" applyFont="1" applyFill="1" applyBorder="1"/>
    <xf numFmtId="0" fontId="3" fillId="0" borderId="0" xfId="0" applyFont="1" applyFill="1"/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4" xfId="0" applyFont="1" applyFill="1" applyBorder="1"/>
    <xf numFmtId="0" fontId="1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justify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top" wrapText="1"/>
    </xf>
    <xf numFmtId="0" fontId="4" fillId="0" borderId="5" xfId="0" applyFont="1" applyFill="1" applyBorder="1"/>
    <xf numFmtId="0" fontId="4" fillId="0" borderId="2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8" fillId="0" borderId="9" xfId="0" applyFont="1" applyFill="1" applyBorder="1"/>
    <xf numFmtId="0" fontId="8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justify" vertical="top" wrapText="1"/>
    </xf>
    <xf numFmtId="2" fontId="8" fillId="0" borderId="13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justify" vertical="top" wrapText="1"/>
    </xf>
    <xf numFmtId="2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24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0" fontId="2" fillId="0" borderId="24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6" xfId="0" applyFont="1" applyFill="1" applyBorder="1"/>
    <xf numFmtId="0" fontId="1" fillId="0" borderId="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justify" vertical="top" wrapText="1"/>
    </xf>
    <xf numFmtId="2" fontId="8" fillId="0" borderId="0" xfId="0" applyNumberFormat="1" applyFont="1" applyFill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top" wrapText="1"/>
    </xf>
    <xf numFmtId="2" fontId="7" fillId="0" borderId="14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2" fontId="2" fillId="0" borderId="13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wrapText="1"/>
    </xf>
    <xf numFmtId="164" fontId="8" fillId="0" borderId="14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vertical="top" wrapText="1"/>
    </xf>
    <xf numFmtId="0" fontId="5" fillId="0" borderId="10" xfId="0" applyFont="1" applyFill="1" applyBorder="1" applyAlignment="1">
      <alignment horizontal="justify" vertical="top" wrapText="1"/>
    </xf>
    <xf numFmtId="0" fontId="2" fillId="0" borderId="5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wrapText="1"/>
    </xf>
    <xf numFmtId="2" fontId="2" fillId="0" borderId="34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2" fontId="5" fillId="0" borderId="34" xfId="0" applyNumberFormat="1" applyFont="1" applyFill="1" applyBorder="1" applyAlignment="1">
      <alignment horizontal="center" wrapText="1"/>
    </xf>
    <xf numFmtId="0" fontId="2" fillId="0" borderId="10" xfId="0" applyFont="1" applyFill="1" applyBorder="1"/>
    <xf numFmtId="0" fontId="2" fillId="0" borderId="14" xfId="0" applyFont="1" applyFill="1" applyBorder="1" applyAlignment="1">
      <alignment horizontal="center" wrapText="1"/>
    </xf>
    <xf numFmtId="2" fontId="5" fillId="0" borderId="14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5" fillId="0" borderId="10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5" fillId="0" borderId="14" xfId="0" applyFont="1" applyFill="1" applyBorder="1"/>
    <xf numFmtId="2" fontId="5" fillId="0" borderId="4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8" xfId="0" applyFont="1" applyFill="1" applyBorder="1"/>
    <xf numFmtId="0" fontId="8" fillId="0" borderId="4" xfId="0" applyFont="1" applyFill="1" applyBorder="1"/>
    <xf numFmtId="0" fontId="9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164" fontId="1" fillId="4" borderId="0" xfId="0" applyNumberFormat="1" applyFont="1" applyFill="1" applyAlignment="1">
      <alignment horizontal="center"/>
    </xf>
    <xf numFmtId="0" fontId="1" fillId="4" borderId="0" xfId="0" applyFont="1" applyFill="1"/>
    <xf numFmtId="0" fontId="4" fillId="4" borderId="14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top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/>
    </xf>
    <xf numFmtId="2" fontId="8" fillId="4" borderId="1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9" fillId="4" borderId="1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2" fontId="8" fillId="4" borderId="1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7" fillId="4" borderId="9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wrapText="1"/>
    </xf>
    <xf numFmtId="2" fontId="7" fillId="4" borderId="3" xfId="0" applyNumberFormat="1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164" fontId="1" fillId="4" borderId="14" xfId="0" applyNumberFormat="1" applyFont="1" applyFill="1" applyBorder="1" applyAlignment="1">
      <alignment horizontal="center"/>
    </xf>
    <xf numFmtId="164" fontId="8" fillId="4" borderId="14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 wrapText="1"/>
    </xf>
    <xf numFmtId="2" fontId="2" fillId="4" borderId="34" xfId="0" applyNumberFormat="1" applyFont="1" applyFill="1" applyBorder="1" applyAlignment="1">
      <alignment horizontal="center" wrapText="1"/>
    </xf>
    <xf numFmtId="2" fontId="5" fillId="4" borderId="34" xfId="0" applyNumberFormat="1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2" fontId="5" fillId="4" borderId="14" xfId="0" applyNumberFormat="1" applyFont="1" applyFill="1" applyBorder="1" applyAlignment="1">
      <alignment horizontal="center" wrapText="1"/>
    </xf>
    <xf numFmtId="2" fontId="5" fillId="4" borderId="6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justify" vertical="top" wrapText="1"/>
    </xf>
    <xf numFmtId="2" fontId="2" fillId="4" borderId="13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justify" vertical="top" wrapText="1"/>
    </xf>
    <xf numFmtId="0" fontId="4" fillId="4" borderId="25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justify" vertical="top" wrapText="1"/>
    </xf>
    <xf numFmtId="2" fontId="8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/>
    </xf>
    <xf numFmtId="0" fontId="4" fillId="4" borderId="0" xfId="0" applyFont="1" applyFill="1" applyAlignment="1">
      <alignment horizontal="justify" vertical="top" wrapText="1"/>
    </xf>
    <xf numFmtId="0" fontId="4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2" fillId="4" borderId="0" xfId="0" applyFont="1" applyFill="1"/>
    <xf numFmtId="0" fontId="1" fillId="4" borderId="4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 vertical="top" wrapText="1"/>
    </xf>
    <xf numFmtId="2" fontId="7" fillId="4" borderId="14" xfId="0" applyNumberFormat="1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center" wrapText="1"/>
    </xf>
    <xf numFmtId="0" fontId="2" fillId="4" borderId="35" xfId="0" applyFont="1" applyFill="1" applyBorder="1"/>
    <xf numFmtId="0" fontId="2" fillId="4" borderId="3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4" fontId="2" fillId="4" borderId="34" xfId="0" applyNumberFormat="1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 vertical="top" wrapText="1"/>
    </xf>
    <xf numFmtId="0" fontId="1" fillId="4" borderId="14" xfId="0" applyFont="1" applyFill="1" applyBorder="1"/>
    <xf numFmtId="49" fontId="7" fillId="4" borderId="14" xfId="0" applyNumberFormat="1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5" borderId="36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horizontal="left" wrapText="1"/>
    </xf>
    <xf numFmtId="0" fontId="7" fillId="5" borderId="39" xfId="0" applyFont="1" applyFill="1" applyBorder="1" applyAlignment="1">
      <alignment horizontal="justify" vertical="top" wrapText="1"/>
    </xf>
    <xf numFmtId="0" fontId="7" fillId="5" borderId="4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7" fillId="5" borderId="40" xfId="0" applyFont="1" applyFill="1" applyBorder="1" applyAlignment="1">
      <alignment horizontal="justify" vertical="top" wrapText="1"/>
    </xf>
    <xf numFmtId="0" fontId="0" fillId="5" borderId="41" xfId="0" applyFill="1" applyBorder="1" applyAlignment="1">
      <alignment wrapText="1"/>
    </xf>
    <xf numFmtId="0" fontId="9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1" fillId="0" borderId="10" xfId="0" applyFont="1" applyFill="1" applyBorder="1"/>
    <xf numFmtId="0" fontId="1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1" fillId="5" borderId="41" xfId="0" applyFont="1" applyFill="1" applyBorder="1" applyAlignment="1">
      <alignment wrapText="1"/>
    </xf>
    <xf numFmtId="2" fontId="7" fillId="5" borderId="40" xfId="0" applyNumberFormat="1" applyFont="1" applyFill="1" applyBorder="1" applyAlignment="1">
      <alignment horizontal="justify" vertical="top" wrapText="1"/>
    </xf>
    <xf numFmtId="0" fontId="1" fillId="4" borderId="1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/>
    </xf>
    <xf numFmtId="0" fontId="1" fillId="5" borderId="5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1" fillId="4" borderId="0" xfId="0" applyFont="1" applyFill="1"/>
    <xf numFmtId="0" fontId="11" fillId="0" borderId="0" xfId="0" applyFont="1" applyFill="1"/>
    <xf numFmtId="0" fontId="1" fillId="0" borderId="4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164" fontId="4" fillId="0" borderId="14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2" fontId="1" fillId="0" borderId="14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46" xfId="0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164" fontId="4" fillId="4" borderId="3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20" xfId="0" applyFont="1" applyBorder="1" applyAlignment="1">
      <alignment horizontal="center" wrapText="1"/>
    </xf>
    <xf numFmtId="0" fontId="2" fillId="4" borderId="8" xfId="0" applyFont="1" applyFill="1" applyBorder="1" applyAlignment="1">
      <alignment horizontal="justify" vertical="top" wrapText="1"/>
    </xf>
    <xf numFmtId="0" fontId="2" fillId="4" borderId="0" xfId="0" applyFont="1" applyFill="1" applyAlignment="1">
      <alignment horizontal="justify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4" borderId="9" xfId="0" applyFont="1" applyFill="1" applyBorder="1" applyAlignment="1">
      <alignment horizontal="justify" vertical="top" wrapText="1"/>
    </xf>
    <xf numFmtId="0" fontId="2" fillId="4" borderId="13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0" fontId="2" fillId="4" borderId="6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justify" vertical="top" wrapText="1"/>
    </xf>
    <xf numFmtId="0" fontId="2" fillId="4" borderId="10" xfId="0" applyFont="1" applyFill="1" applyBorder="1" applyAlignment="1">
      <alignment horizontal="justify" vertical="top" wrapText="1"/>
    </xf>
    <xf numFmtId="0" fontId="5" fillId="0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41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258"/>
  <sheetViews>
    <sheetView tabSelected="1" topLeftCell="A22" zoomScale="85" zoomScaleNormal="85" workbookViewId="0">
      <selection activeCell="C36" sqref="C36"/>
    </sheetView>
  </sheetViews>
  <sheetFormatPr defaultColWidth="9.140625" defaultRowHeight="15"/>
  <cols>
    <col min="1" max="1" width="3.42578125" style="10" customWidth="1"/>
    <col min="2" max="2" width="8.7109375" style="10" customWidth="1"/>
    <col min="3" max="3" width="54.5703125" style="10" customWidth="1"/>
    <col min="4" max="4" width="10" style="172" customWidth="1"/>
    <col min="5" max="5" width="7.7109375" style="172" customWidth="1"/>
    <col min="6" max="6" width="12.42578125" style="172" customWidth="1"/>
    <col min="7" max="7" width="10.85546875" style="10" customWidth="1"/>
    <col min="8" max="8" width="10.28515625" style="172" customWidth="1"/>
    <col min="9" max="9" width="10" style="10" customWidth="1"/>
    <col min="10" max="10" width="7.5703125" style="10" customWidth="1"/>
    <col min="11" max="11" width="8.85546875" style="10" customWidth="1"/>
    <col min="12" max="12" width="8" style="10" customWidth="1"/>
    <col min="13" max="13" width="8.7109375" style="10" customWidth="1"/>
    <col min="14" max="14" width="8.85546875" style="10" customWidth="1"/>
    <col min="15" max="15" width="9.42578125" style="10" customWidth="1"/>
    <col min="16" max="16" width="12" style="10" customWidth="1"/>
    <col min="17" max="17" width="10.42578125" style="10" customWidth="1"/>
    <col min="18" max="18" width="7.85546875" style="10" customWidth="1"/>
    <col min="19" max="19" width="7.7109375" style="10" customWidth="1"/>
    <col min="20" max="20" width="11.7109375" style="172" customWidth="1"/>
    <col min="21" max="22" width="9.140625" style="10"/>
    <col min="23" max="24" width="9.140625" style="1"/>
    <col min="25" max="16384" width="9.140625" style="10"/>
  </cols>
  <sheetData>
    <row r="2" spans="2:22" s="10" customFormat="1" ht="18.75">
      <c r="C2" s="9" t="s">
        <v>90</v>
      </c>
      <c r="D2" s="198"/>
      <c r="E2" s="227"/>
      <c r="F2" s="198"/>
      <c r="G2" s="77"/>
      <c r="H2" s="171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321"/>
    </row>
    <row r="3" spans="2:22" s="10" customFormat="1" ht="15.75">
      <c r="D3" s="198"/>
      <c r="E3" s="227"/>
      <c r="F3" s="198"/>
      <c r="G3" s="77"/>
      <c r="H3" s="171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321"/>
    </row>
    <row r="4" spans="2:22" s="10" customFormat="1" ht="19.5" thickBot="1">
      <c r="C4" s="11" t="s">
        <v>0</v>
      </c>
      <c r="D4" s="172"/>
      <c r="E4" s="172"/>
      <c r="F4" s="172"/>
      <c r="H4" s="172"/>
      <c r="T4" s="172"/>
    </row>
    <row r="5" spans="2:22" s="10" customFormat="1" ht="15" customHeight="1" thickBot="1">
      <c r="B5" s="405" t="s">
        <v>1</v>
      </c>
      <c r="C5" s="405" t="s">
        <v>2</v>
      </c>
      <c r="D5" s="407" t="s">
        <v>66</v>
      </c>
      <c r="E5" s="408" t="s">
        <v>54</v>
      </c>
      <c r="F5" s="409"/>
      <c r="G5" s="410"/>
      <c r="H5" s="407" t="s">
        <v>93</v>
      </c>
      <c r="I5" s="408" t="s">
        <v>55</v>
      </c>
      <c r="J5" s="409"/>
      <c r="K5" s="409"/>
      <c r="L5" s="409"/>
      <c r="M5" s="410"/>
      <c r="N5" s="408" t="s">
        <v>60</v>
      </c>
      <c r="O5" s="409"/>
      <c r="P5" s="409"/>
      <c r="Q5" s="409"/>
      <c r="R5" s="409"/>
      <c r="S5" s="410"/>
      <c r="T5" s="407" t="s">
        <v>3</v>
      </c>
    </row>
    <row r="6" spans="2:22" s="10" customFormat="1" ht="42" customHeight="1" thickBot="1">
      <c r="B6" s="406"/>
      <c r="C6" s="406"/>
      <c r="D6" s="401"/>
      <c r="E6" s="216" t="s">
        <v>4</v>
      </c>
      <c r="F6" s="216" t="s">
        <v>5</v>
      </c>
      <c r="G6" s="12" t="s">
        <v>6</v>
      </c>
      <c r="H6" s="401"/>
      <c r="I6" s="13" t="s">
        <v>56</v>
      </c>
      <c r="J6" s="13" t="s">
        <v>57</v>
      </c>
      <c r="K6" s="13" t="s">
        <v>68</v>
      </c>
      <c r="L6" s="13" t="s">
        <v>58</v>
      </c>
      <c r="M6" s="13" t="s">
        <v>59</v>
      </c>
      <c r="N6" s="13" t="s">
        <v>61</v>
      </c>
      <c r="O6" s="13" t="s">
        <v>62</v>
      </c>
      <c r="P6" s="13" t="s">
        <v>64</v>
      </c>
      <c r="Q6" s="13" t="s">
        <v>65</v>
      </c>
      <c r="R6" s="13" t="s">
        <v>63</v>
      </c>
      <c r="S6" s="13" t="s">
        <v>67</v>
      </c>
      <c r="T6" s="401"/>
      <c r="V6" s="368"/>
    </row>
    <row r="7" spans="2:22" s="10" customFormat="1">
      <c r="B7" s="14"/>
      <c r="C7" s="15" t="s">
        <v>7</v>
      </c>
      <c r="D7" s="398"/>
      <c r="E7" s="398"/>
      <c r="F7" s="398"/>
      <c r="G7" s="414"/>
      <c r="H7" s="398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403"/>
      <c r="V7" s="368"/>
    </row>
    <row r="8" spans="2:22" s="10" customFormat="1" ht="15.75" thickBot="1">
      <c r="B8" s="17"/>
      <c r="C8" s="18" t="s">
        <v>8</v>
      </c>
      <c r="D8" s="419"/>
      <c r="E8" s="419"/>
      <c r="F8" s="419"/>
      <c r="G8" s="420"/>
      <c r="H8" s="4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404"/>
      <c r="V8" s="368"/>
    </row>
    <row r="9" spans="2:22" s="10" customFormat="1" ht="16.5" thickBot="1">
      <c r="B9" s="20"/>
      <c r="C9" s="21" t="s">
        <v>100</v>
      </c>
      <c r="D9" s="173">
        <v>60</v>
      </c>
      <c r="E9" s="228">
        <v>7.6</v>
      </c>
      <c r="F9" s="229">
        <v>7.1</v>
      </c>
      <c r="G9" s="23">
        <v>20.6</v>
      </c>
      <c r="H9" s="173">
        <v>177.6</v>
      </c>
      <c r="I9" s="25">
        <v>7.1999999999999995E-2</v>
      </c>
      <c r="J9" s="25">
        <v>0.08</v>
      </c>
      <c r="K9" s="24">
        <v>0</v>
      </c>
      <c r="L9" s="25">
        <v>0.05</v>
      </c>
      <c r="M9" s="25">
        <v>0.32</v>
      </c>
      <c r="N9" s="26">
        <v>210</v>
      </c>
      <c r="O9" s="27">
        <v>142</v>
      </c>
      <c r="P9" s="27">
        <v>23.2</v>
      </c>
      <c r="Q9" s="27"/>
      <c r="R9" s="27">
        <v>0.94</v>
      </c>
      <c r="S9" s="27">
        <v>0</v>
      </c>
      <c r="T9" s="322" t="s">
        <v>103</v>
      </c>
      <c r="V9" s="368"/>
    </row>
    <row r="10" spans="2:22" s="10" customFormat="1" ht="16.5" thickBot="1">
      <c r="B10" s="28"/>
      <c r="C10" s="300" t="s">
        <v>142</v>
      </c>
      <c r="D10" s="30">
        <v>200</v>
      </c>
      <c r="E10" s="31">
        <v>8.3000000000000007</v>
      </c>
      <c r="F10" s="31">
        <v>11.7</v>
      </c>
      <c r="G10" s="31">
        <v>37.5</v>
      </c>
      <c r="H10" s="31">
        <v>288</v>
      </c>
      <c r="I10" s="25">
        <v>0.15</v>
      </c>
      <c r="J10" s="26">
        <v>0.02</v>
      </c>
      <c r="K10" s="32"/>
      <c r="L10" s="26">
        <v>0.9</v>
      </c>
      <c r="M10" s="32"/>
      <c r="N10" s="26">
        <v>12</v>
      </c>
      <c r="O10" s="32">
        <v>101</v>
      </c>
      <c r="P10" s="26">
        <v>36</v>
      </c>
      <c r="Q10" s="32">
        <v>88</v>
      </c>
      <c r="R10" s="26">
        <v>1.2</v>
      </c>
      <c r="S10" s="27">
        <v>2.2999999999999998</v>
      </c>
      <c r="T10" s="269" t="s">
        <v>143</v>
      </c>
    </row>
    <row r="11" spans="2:22" s="10" customFormat="1" ht="16.5" thickBot="1">
      <c r="B11" s="411" t="s">
        <v>9</v>
      </c>
      <c r="C11" s="29" t="s">
        <v>99</v>
      </c>
      <c r="D11" s="263">
        <v>200</v>
      </c>
      <c r="E11" s="231">
        <v>0.1</v>
      </c>
      <c r="F11" s="232">
        <v>0</v>
      </c>
      <c r="G11" s="33">
        <v>9</v>
      </c>
      <c r="H11" s="175">
        <v>36</v>
      </c>
      <c r="I11" s="101">
        <v>0.04</v>
      </c>
      <c r="J11" s="101">
        <v>0.01</v>
      </c>
      <c r="K11" s="101"/>
      <c r="L11" s="101">
        <v>0.3</v>
      </c>
      <c r="M11" s="101">
        <v>0.04</v>
      </c>
      <c r="N11" s="101">
        <v>4.5</v>
      </c>
      <c r="O11" s="101">
        <v>7.2</v>
      </c>
      <c r="P11" s="101">
        <v>3.8</v>
      </c>
      <c r="Q11" s="101">
        <v>20.8</v>
      </c>
      <c r="R11" s="102">
        <v>0.7</v>
      </c>
      <c r="S11" s="101">
        <v>0</v>
      </c>
      <c r="T11" s="323">
        <v>376</v>
      </c>
    </row>
    <row r="12" spans="2:22" s="10" customFormat="1" ht="15.75" thickBot="1">
      <c r="B12" s="411"/>
      <c r="C12" s="29" t="s">
        <v>94</v>
      </c>
      <c r="D12" s="189">
        <v>40</v>
      </c>
      <c r="E12" s="189">
        <v>2</v>
      </c>
      <c r="F12" s="201">
        <v>0.36</v>
      </c>
      <c r="G12" s="37">
        <v>15.87</v>
      </c>
      <c r="H12" s="177">
        <v>74.7</v>
      </c>
      <c r="I12" s="38">
        <v>5.0999999999999997E-2</v>
      </c>
      <c r="J12" s="38">
        <v>2.4E-2</v>
      </c>
      <c r="K12" s="30"/>
      <c r="L12" s="38"/>
      <c r="M12" s="37"/>
      <c r="N12" s="38">
        <v>8.6999999999999993</v>
      </c>
      <c r="O12" s="40">
        <v>45</v>
      </c>
      <c r="P12" s="38">
        <v>14.1</v>
      </c>
      <c r="Q12" s="30">
        <v>70.5</v>
      </c>
      <c r="R12" s="38">
        <v>1.17</v>
      </c>
      <c r="S12" s="37">
        <v>15.3</v>
      </c>
      <c r="T12" s="269" t="s">
        <v>103</v>
      </c>
    </row>
    <row r="13" spans="2:22" s="10" customFormat="1" ht="15.75" thickBot="1">
      <c r="B13" s="411"/>
      <c r="C13" s="39"/>
      <c r="D13" s="40"/>
      <c r="E13" s="40"/>
      <c r="F13" s="38"/>
      <c r="G13" s="37"/>
      <c r="H13" s="37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269"/>
    </row>
    <row r="14" spans="2:22" s="10" customFormat="1" ht="21.6" customHeight="1" thickBot="1">
      <c r="B14" s="42" t="s">
        <v>10</v>
      </c>
      <c r="C14" s="43" t="s">
        <v>11</v>
      </c>
      <c r="D14" s="233">
        <f>SUM(D9:D13)</f>
        <v>500</v>
      </c>
      <c r="E14" s="167">
        <f>SUM(SUM(E9:E13))</f>
        <v>18</v>
      </c>
      <c r="F14" s="167">
        <f>SUM(SUM(F9:F13))</f>
        <v>19.159999999999997</v>
      </c>
      <c r="G14" s="162">
        <f>SUM(SUM(G9:G13))</f>
        <v>82.97</v>
      </c>
      <c r="H14" s="167">
        <f>SUM(SUM(H9:H13))</f>
        <v>576.30000000000007</v>
      </c>
      <c r="I14" s="42">
        <f>SUM(SUM(I9:I13))</f>
        <v>0.31299999999999994</v>
      </c>
      <c r="J14" s="42">
        <f t="shared" ref="J14:S14" si="0">SUM(SUM(J9:J13))</f>
        <v>0.13400000000000001</v>
      </c>
      <c r="K14" s="42">
        <f t="shared" si="0"/>
        <v>0</v>
      </c>
      <c r="L14" s="42">
        <f t="shared" si="0"/>
        <v>1.25</v>
      </c>
      <c r="M14" s="42">
        <f t="shared" si="0"/>
        <v>0.36</v>
      </c>
      <c r="N14" s="42">
        <f t="shared" si="0"/>
        <v>235.2</v>
      </c>
      <c r="O14" s="42">
        <f t="shared" si="0"/>
        <v>295.2</v>
      </c>
      <c r="P14" s="42">
        <f t="shared" si="0"/>
        <v>77.099999999999994</v>
      </c>
      <c r="Q14" s="42">
        <f t="shared" si="0"/>
        <v>179.3</v>
      </c>
      <c r="R14" s="42">
        <f t="shared" si="0"/>
        <v>4.01</v>
      </c>
      <c r="S14" s="42">
        <f t="shared" si="0"/>
        <v>17.600000000000001</v>
      </c>
      <c r="T14" s="324"/>
      <c r="V14" s="368"/>
    </row>
    <row r="15" spans="2:22" s="10" customFormat="1" ht="16.5" thickBot="1">
      <c r="B15" s="44"/>
      <c r="C15" s="45" t="s">
        <v>85</v>
      </c>
      <c r="D15" s="177">
        <v>60</v>
      </c>
      <c r="E15" s="234">
        <v>0.48</v>
      </c>
      <c r="F15" s="235">
        <v>0.16</v>
      </c>
      <c r="G15" s="46">
        <v>1.08</v>
      </c>
      <c r="H15" s="178">
        <v>7.28</v>
      </c>
      <c r="I15" s="47">
        <v>1.2E-2</v>
      </c>
      <c r="J15" s="47">
        <v>1.2E-2</v>
      </c>
      <c r="K15" s="47"/>
      <c r="L15" s="47">
        <v>3</v>
      </c>
      <c r="M15" s="47">
        <v>1.44</v>
      </c>
      <c r="N15" s="47">
        <v>14</v>
      </c>
      <c r="O15" s="47">
        <v>14.4</v>
      </c>
      <c r="P15" s="47">
        <v>6.24</v>
      </c>
      <c r="Q15" s="48">
        <v>97.75</v>
      </c>
      <c r="R15" s="49">
        <v>0.36</v>
      </c>
      <c r="S15" s="47">
        <v>0</v>
      </c>
      <c r="T15" s="209">
        <v>149</v>
      </c>
      <c r="V15" s="368"/>
    </row>
    <row r="16" spans="2:22" s="10" customFormat="1" ht="16.5" thickBot="1">
      <c r="B16" s="44"/>
      <c r="C16" s="29" t="s">
        <v>102</v>
      </c>
      <c r="D16" s="201">
        <v>210</v>
      </c>
      <c r="E16" s="236">
        <v>1.95</v>
      </c>
      <c r="F16" s="236">
        <v>5.6</v>
      </c>
      <c r="G16" s="50">
        <v>13.6</v>
      </c>
      <c r="H16" s="179">
        <v>113</v>
      </c>
      <c r="I16" s="49">
        <v>0.06</v>
      </c>
      <c r="J16" s="48">
        <v>0.05</v>
      </c>
      <c r="K16" s="49"/>
      <c r="L16" s="48">
        <v>45.1</v>
      </c>
      <c r="M16" s="49">
        <v>5.54</v>
      </c>
      <c r="N16" s="48">
        <v>18</v>
      </c>
      <c r="O16" s="49">
        <v>47.5</v>
      </c>
      <c r="P16" s="48">
        <v>19.600000000000001</v>
      </c>
      <c r="Q16" s="51">
        <v>302.39999999999998</v>
      </c>
      <c r="R16" s="49">
        <v>0.67</v>
      </c>
      <c r="S16" s="49">
        <v>3.8</v>
      </c>
      <c r="T16" s="209">
        <v>96</v>
      </c>
    </row>
    <row r="17" spans="2:20" s="10" customFormat="1" ht="17.25" customHeight="1" thickBot="1">
      <c r="B17" s="52" t="s">
        <v>12</v>
      </c>
      <c r="C17" s="53" t="s">
        <v>104</v>
      </c>
      <c r="D17" s="237">
        <v>90</v>
      </c>
      <c r="E17" s="180">
        <v>11.3</v>
      </c>
      <c r="F17" s="180">
        <v>5.3</v>
      </c>
      <c r="G17" s="54">
        <v>13.5</v>
      </c>
      <c r="H17" s="180">
        <v>147.6</v>
      </c>
      <c r="I17" s="31">
        <v>0.08</v>
      </c>
      <c r="J17" s="31">
        <v>0.12</v>
      </c>
      <c r="K17" s="31"/>
      <c r="L17" s="31">
        <v>0.09</v>
      </c>
      <c r="M17" s="31">
        <v>0.36</v>
      </c>
      <c r="N17" s="31">
        <v>57.6</v>
      </c>
      <c r="O17" s="31">
        <v>154.80000000000001</v>
      </c>
      <c r="P17" s="31">
        <v>28.8</v>
      </c>
      <c r="Q17" s="31"/>
      <c r="R17" s="31">
        <v>1.08</v>
      </c>
      <c r="S17" s="31">
        <v>0</v>
      </c>
      <c r="T17" s="209" t="s">
        <v>103</v>
      </c>
    </row>
    <row r="18" spans="2:20" s="10" customFormat="1" ht="17.25" customHeight="1" thickBot="1">
      <c r="B18" s="52"/>
      <c r="C18" s="29" t="s">
        <v>22</v>
      </c>
      <c r="D18" s="201">
        <v>150</v>
      </c>
      <c r="E18" s="238">
        <v>3.7</v>
      </c>
      <c r="F18" s="238">
        <v>4</v>
      </c>
      <c r="G18" s="56">
        <v>23.8</v>
      </c>
      <c r="H18" s="181">
        <v>146</v>
      </c>
      <c r="I18" s="57">
        <v>0.12</v>
      </c>
      <c r="J18" s="57">
        <v>0.11</v>
      </c>
      <c r="K18" s="57">
        <v>0.11</v>
      </c>
      <c r="L18" s="57">
        <v>30</v>
      </c>
      <c r="M18" s="57">
        <v>4</v>
      </c>
      <c r="N18" s="57">
        <v>39</v>
      </c>
      <c r="O18" s="57">
        <v>73.5</v>
      </c>
      <c r="P18" s="57">
        <v>24</v>
      </c>
      <c r="Q18" s="57">
        <v>624</v>
      </c>
      <c r="R18" s="57">
        <v>0.8</v>
      </c>
      <c r="S18" s="57">
        <v>4.2</v>
      </c>
      <c r="T18" s="269">
        <v>312</v>
      </c>
    </row>
    <row r="19" spans="2:20" s="10" customFormat="1" ht="15.75" thickBot="1">
      <c r="B19" s="412"/>
      <c r="C19" s="29" t="s">
        <v>71</v>
      </c>
      <c r="D19" s="177">
        <v>200</v>
      </c>
      <c r="E19" s="189">
        <v>0.6</v>
      </c>
      <c r="F19" s="201">
        <v>0.1</v>
      </c>
      <c r="G19" s="37">
        <v>20.100000000000001</v>
      </c>
      <c r="H19" s="176">
        <v>84</v>
      </c>
      <c r="I19" s="37">
        <v>0.01</v>
      </c>
      <c r="J19" s="37"/>
      <c r="K19" s="37"/>
      <c r="L19" s="37"/>
      <c r="M19" s="37">
        <v>0.2</v>
      </c>
      <c r="N19" s="37">
        <v>20.100000000000001</v>
      </c>
      <c r="O19" s="37">
        <v>19.2</v>
      </c>
      <c r="P19" s="37">
        <v>14.4</v>
      </c>
      <c r="Q19" s="30"/>
      <c r="R19" s="38">
        <v>0.69</v>
      </c>
      <c r="S19" s="37"/>
      <c r="T19" s="209">
        <v>72</v>
      </c>
    </row>
    <row r="20" spans="2:20" s="10" customFormat="1" ht="15.75" thickBot="1">
      <c r="B20" s="412"/>
      <c r="C20" s="29" t="s">
        <v>69</v>
      </c>
      <c r="D20" s="177">
        <v>50</v>
      </c>
      <c r="E20" s="213">
        <v>4</v>
      </c>
      <c r="F20" s="177">
        <v>0.5</v>
      </c>
      <c r="G20" s="113">
        <v>23</v>
      </c>
      <c r="H20" s="176">
        <v>112.5</v>
      </c>
      <c r="I20" s="37">
        <v>5.5E-2</v>
      </c>
      <c r="J20" s="37">
        <v>1.4999999999999999E-2</v>
      </c>
      <c r="K20" s="37"/>
      <c r="L20" s="37"/>
      <c r="M20" s="37"/>
      <c r="N20" s="37">
        <v>10</v>
      </c>
      <c r="O20" s="37">
        <v>32.5</v>
      </c>
      <c r="P20" s="37">
        <v>7</v>
      </c>
      <c r="Q20" s="30">
        <v>46.5</v>
      </c>
      <c r="R20" s="38">
        <v>0.55000000000000004</v>
      </c>
      <c r="S20" s="37">
        <v>1.6</v>
      </c>
      <c r="T20" s="209">
        <v>88</v>
      </c>
    </row>
    <row r="21" spans="2:20" s="10" customFormat="1" ht="15.75" thickBot="1">
      <c r="B21" s="412"/>
      <c r="C21" s="39" t="s">
        <v>94</v>
      </c>
      <c r="D21" s="198">
        <v>30</v>
      </c>
      <c r="E21" s="239">
        <v>2</v>
      </c>
      <c r="F21" s="240">
        <v>0.36</v>
      </c>
      <c r="G21" s="103">
        <v>15.87</v>
      </c>
      <c r="H21" s="182">
        <v>74.7</v>
      </c>
      <c r="I21" s="38">
        <v>5.0999999999999997E-2</v>
      </c>
      <c r="J21" s="38">
        <v>2.4E-2</v>
      </c>
      <c r="K21" s="77"/>
      <c r="L21" s="38"/>
      <c r="M21" s="77"/>
      <c r="N21" s="38">
        <v>8.6999999999999993</v>
      </c>
      <c r="O21" s="77">
        <v>45</v>
      </c>
      <c r="P21" s="38">
        <v>14.1</v>
      </c>
      <c r="Q21" s="77">
        <v>70.5</v>
      </c>
      <c r="R21" s="84">
        <v>1.17</v>
      </c>
      <c r="S21" s="37">
        <v>15.3</v>
      </c>
      <c r="T21" s="325">
        <v>89</v>
      </c>
    </row>
    <row r="22" spans="2:20" s="10" customFormat="1" ht="18.75" customHeight="1" thickBot="1">
      <c r="B22" s="58"/>
      <c r="C22" s="43" t="s">
        <v>13</v>
      </c>
      <c r="D22" s="233">
        <f>SUM(D15:D21)</f>
        <v>790</v>
      </c>
      <c r="E22" s="166">
        <f>SUM(SUM(E15:E21))</f>
        <v>24.03</v>
      </c>
      <c r="F22" s="166">
        <f>SUM(SUM(F15:F21))</f>
        <v>16.02</v>
      </c>
      <c r="G22" s="87">
        <f>SUM(SUM(G15:G21))</f>
        <v>110.95000000000002</v>
      </c>
      <c r="H22" s="166">
        <f>SUM(SUM(H15:H21))</f>
        <v>685.08</v>
      </c>
      <c r="I22" s="87">
        <f>SUM(SUM(I15:I21))</f>
        <v>0.38800000000000001</v>
      </c>
      <c r="J22" s="87">
        <f t="shared" ref="J22:S22" si="1">SUM(SUM(J15:J21))</f>
        <v>0.33100000000000002</v>
      </c>
      <c r="K22" s="87">
        <f t="shared" si="1"/>
        <v>0.11</v>
      </c>
      <c r="L22" s="87">
        <f t="shared" si="1"/>
        <v>78.19</v>
      </c>
      <c r="M22" s="87">
        <f t="shared" si="1"/>
        <v>11.54</v>
      </c>
      <c r="N22" s="87">
        <f t="shared" si="1"/>
        <v>167.39999999999998</v>
      </c>
      <c r="O22" s="87">
        <f t="shared" si="1"/>
        <v>386.90000000000003</v>
      </c>
      <c r="P22" s="87">
        <f t="shared" si="1"/>
        <v>114.14</v>
      </c>
      <c r="Q22" s="42">
        <f t="shared" si="1"/>
        <v>1141.1500000000001</v>
      </c>
      <c r="R22" s="87">
        <f t="shared" si="1"/>
        <v>5.32</v>
      </c>
      <c r="S22" s="85">
        <f t="shared" si="1"/>
        <v>24.9</v>
      </c>
      <c r="T22" s="269"/>
    </row>
    <row r="23" spans="2:20" s="10" customFormat="1" ht="21" customHeight="1" thickBot="1">
      <c r="B23" s="66"/>
      <c r="C23" s="67" t="s">
        <v>14</v>
      </c>
      <c r="D23" s="217">
        <f>D14+D22</f>
        <v>1290</v>
      </c>
      <c r="E23" s="217">
        <f>E14+E22</f>
        <v>42.03</v>
      </c>
      <c r="F23" s="183">
        <f t="shared" ref="F23:R23" si="2">SUM(F14,F22)</f>
        <v>35.179999999999993</v>
      </c>
      <c r="G23" s="133">
        <f t="shared" si="2"/>
        <v>193.92000000000002</v>
      </c>
      <c r="H23" s="183">
        <f t="shared" si="2"/>
        <v>1261.3800000000001</v>
      </c>
      <c r="I23" s="133">
        <f t="shared" si="2"/>
        <v>0.70099999999999996</v>
      </c>
      <c r="J23" s="133">
        <f t="shared" si="2"/>
        <v>0.46500000000000002</v>
      </c>
      <c r="K23" s="133">
        <f t="shared" si="2"/>
        <v>0.11</v>
      </c>
      <c r="L23" s="133">
        <f t="shared" si="2"/>
        <v>79.44</v>
      </c>
      <c r="M23" s="133">
        <f t="shared" si="2"/>
        <v>11.899999999999999</v>
      </c>
      <c r="N23" s="133">
        <f t="shared" si="2"/>
        <v>402.59999999999997</v>
      </c>
      <c r="O23" s="133">
        <f t="shared" si="2"/>
        <v>682.1</v>
      </c>
      <c r="P23" s="133">
        <f t="shared" si="2"/>
        <v>191.24</v>
      </c>
      <c r="Q23" s="133">
        <f t="shared" si="2"/>
        <v>1320.45</v>
      </c>
      <c r="R23" s="133">
        <f t="shared" si="2"/>
        <v>9.33</v>
      </c>
      <c r="S23" s="133">
        <f>SUM(S14,S22)/1000</f>
        <v>4.2500000000000003E-2</v>
      </c>
      <c r="T23" s="207"/>
    </row>
    <row r="24" spans="2:20" s="10" customFormat="1" ht="33" customHeight="1" thickBot="1">
      <c r="B24" s="58"/>
      <c r="C24" s="43" t="s">
        <v>15</v>
      </c>
      <c r="D24" s="241"/>
      <c r="E24" s="242">
        <f>E23*100/77</f>
        <v>54.584415584415588</v>
      </c>
      <c r="F24" s="243">
        <f>F23*100/79</f>
        <v>44.531645569620238</v>
      </c>
      <c r="G24" s="119">
        <f>G23*100/335</f>
        <v>57.886567164179105</v>
      </c>
      <c r="H24" s="184">
        <f>H23*100/2350</f>
        <v>53.675744680851068</v>
      </c>
      <c r="I24" s="74">
        <f>I23*100/1.2</f>
        <v>58.416666666666664</v>
      </c>
      <c r="J24" s="71">
        <f>J23*100/1.4</f>
        <v>33.214285714285715</v>
      </c>
      <c r="K24" s="71">
        <f>K23*100/10</f>
        <v>1.1000000000000001</v>
      </c>
      <c r="L24" s="71">
        <f>L23*100/700</f>
        <v>11.348571428571429</v>
      </c>
      <c r="M24" s="71">
        <f>M23*100/60</f>
        <v>19.833333333333329</v>
      </c>
      <c r="N24" s="71">
        <f>N23*100/1100</f>
        <v>36.6</v>
      </c>
      <c r="O24" s="71">
        <f>O23*100/1100</f>
        <v>62.009090909090908</v>
      </c>
      <c r="P24" s="71">
        <f>P23*100/250</f>
        <v>76.495999999999995</v>
      </c>
      <c r="Q24" s="71">
        <f>Q23*100/1100</f>
        <v>120.0409090909091</v>
      </c>
      <c r="R24" s="73">
        <f>R23*100/12</f>
        <v>77.75</v>
      </c>
      <c r="S24" s="118">
        <f>S23*100/0.1</f>
        <v>42.5</v>
      </c>
      <c r="T24" s="244"/>
    </row>
    <row r="25" spans="2:20" s="10" customFormat="1">
      <c r="B25" s="65"/>
      <c r="C25" s="75"/>
      <c r="D25" s="244"/>
      <c r="E25" s="185"/>
      <c r="F25" s="185"/>
      <c r="G25" s="76"/>
      <c r="H25" s="18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244"/>
    </row>
    <row r="26" spans="2:20" s="10" customFormat="1" ht="15.75" thickBot="1">
      <c r="B26" s="77"/>
      <c r="D26" s="198"/>
      <c r="E26" s="369"/>
      <c r="F26" s="369"/>
      <c r="G26" s="370"/>
      <c r="H26" s="369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207"/>
    </row>
    <row r="27" spans="2:20" s="10" customFormat="1" ht="15" customHeight="1" thickBot="1">
      <c r="B27" s="405" t="s">
        <v>1</v>
      </c>
      <c r="C27" s="405" t="s">
        <v>2</v>
      </c>
      <c r="D27" s="407" t="s">
        <v>66</v>
      </c>
      <c r="E27" s="408" t="s">
        <v>54</v>
      </c>
      <c r="F27" s="409"/>
      <c r="G27" s="410"/>
      <c r="H27" s="407" t="s">
        <v>93</v>
      </c>
      <c r="I27" s="408" t="s">
        <v>55</v>
      </c>
      <c r="J27" s="409"/>
      <c r="K27" s="409"/>
      <c r="L27" s="409"/>
      <c r="M27" s="410"/>
      <c r="N27" s="408" t="s">
        <v>60</v>
      </c>
      <c r="O27" s="409"/>
      <c r="P27" s="409"/>
      <c r="Q27" s="409"/>
      <c r="R27" s="409"/>
      <c r="S27" s="410"/>
      <c r="T27" s="407" t="s">
        <v>3</v>
      </c>
    </row>
    <row r="28" spans="2:20" s="10" customFormat="1" ht="39.6" customHeight="1" thickBot="1">
      <c r="B28" s="406"/>
      <c r="C28" s="406"/>
      <c r="D28" s="413"/>
      <c r="E28" s="216" t="s">
        <v>4</v>
      </c>
      <c r="F28" s="216" t="s">
        <v>5</v>
      </c>
      <c r="G28" s="12" t="s">
        <v>6</v>
      </c>
      <c r="H28" s="401"/>
      <c r="I28" s="13" t="s">
        <v>56</v>
      </c>
      <c r="J28" s="13" t="s">
        <v>57</v>
      </c>
      <c r="K28" s="13" t="s">
        <v>68</v>
      </c>
      <c r="L28" s="13" t="s">
        <v>58</v>
      </c>
      <c r="M28" s="13" t="s">
        <v>59</v>
      </c>
      <c r="N28" s="13" t="s">
        <v>61</v>
      </c>
      <c r="O28" s="13" t="s">
        <v>62</v>
      </c>
      <c r="P28" s="13" t="s">
        <v>64</v>
      </c>
      <c r="Q28" s="13" t="s">
        <v>65</v>
      </c>
      <c r="R28" s="13" t="s">
        <v>63</v>
      </c>
      <c r="S28" s="13" t="s">
        <v>67</v>
      </c>
      <c r="T28" s="401"/>
    </row>
    <row r="29" spans="2:20" s="10" customFormat="1">
      <c r="B29" s="14"/>
      <c r="C29" s="15" t="s">
        <v>7</v>
      </c>
      <c r="D29" s="398"/>
      <c r="E29" s="398"/>
      <c r="F29" s="398"/>
      <c r="G29" s="414"/>
      <c r="H29" s="39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403"/>
    </row>
    <row r="30" spans="2:20" s="10" customFormat="1" ht="15.75" thickBot="1">
      <c r="B30" s="14"/>
      <c r="C30" s="79" t="s">
        <v>16</v>
      </c>
      <c r="D30" s="399"/>
      <c r="E30" s="399"/>
      <c r="F30" s="399"/>
      <c r="G30" s="415"/>
      <c r="H30" s="399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416"/>
    </row>
    <row r="31" spans="2:20" s="10" customFormat="1" ht="15" customHeight="1" thickBot="1">
      <c r="B31" s="52"/>
      <c r="C31" s="29" t="s">
        <v>86</v>
      </c>
      <c r="D31" s="201">
        <v>100</v>
      </c>
      <c r="E31" s="201">
        <v>7.64</v>
      </c>
      <c r="F31" s="201">
        <v>10.91</v>
      </c>
      <c r="G31" s="38">
        <v>8.18</v>
      </c>
      <c r="H31" s="201">
        <v>161.82</v>
      </c>
      <c r="I31" s="38">
        <v>0.03</v>
      </c>
      <c r="J31" s="38">
        <v>0.05</v>
      </c>
      <c r="K31" s="38">
        <v>0</v>
      </c>
      <c r="L31" s="38">
        <v>6.73</v>
      </c>
      <c r="M31" s="38">
        <v>0.91</v>
      </c>
      <c r="N31" s="38">
        <v>29.45</v>
      </c>
      <c r="O31" s="38">
        <v>76.819999999999993</v>
      </c>
      <c r="P31" s="38">
        <v>12.36</v>
      </c>
      <c r="Q31" s="38">
        <v>160.72999999999999</v>
      </c>
      <c r="R31" s="38">
        <v>1</v>
      </c>
      <c r="S31" s="38">
        <v>3.27</v>
      </c>
      <c r="T31" s="201" t="s">
        <v>140</v>
      </c>
    </row>
    <row r="32" spans="2:20" s="10" customFormat="1" ht="16.5" thickBot="1">
      <c r="B32" s="28"/>
      <c r="C32" s="29" t="s">
        <v>75</v>
      </c>
      <c r="D32" s="198">
        <v>150</v>
      </c>
      <c r="E32" s="245">
        <v>5.0999999999999996</v>
      </c>
      <c r="F32" s="246">
        <v>4.4000000000000004</v>
      </c>
      <c r="G32" s="82">
        <v>30</v>
      </c>
      <c r="H32" s="364">
        <v>180</v>
      </c>
      <c r="I32" s="365">
        <v>0.06</v>
      </c>
      <c r="J32" s="366">
        <v>0.03</v>
      </c>
      <c r="K32" s="362">
        <v>7.3999999999999996E-2</v>
      </c>
      <c r="L32" s="366">
        <v>26.6</v>
      </c>
      <c r="M32" s="362">
        <v>66.72</v>
      </c>
      <c r="N32" s="366">
        <v>11</v>
      </c>
      <c r="O32" s="362">
        <v>40</v>
      </c>
      <c r="P32" s="366">
        <v>7</v>
      </c>
      <c r="Q32" s="362">
        <v>53</v>
      </c>
      <c r="R32" s="366">
        <v>0.7</v>
      </c>
      <c r="S32" s="363">
        <v>0.8</v>
      </c>
      <c r="T32" s="329">
        <v>203</v>
      </c>
    </row>
    <row r="33" spans="2:20" s="10" customFormat="1" ht="15.75" thickBot="1">
      <c r="B33" s="411" t="s">
        <v>9</v>
      </c>
      <c r="C33" s="29" t="s">
        <v>105</v>
      </c>
      <c r="D33" s="177">
        <v>212</v>
      </c>
      <c r="E33" s="189">
        <v>0.2</v>
      </c>
      <c r="F33" s="201">
        <v>0.01</v>
      </c>
      <c r="G33" s="37">
        <v>9.9</v>
      </c>
      <c r="H33" s="176">
        <v>41</v>
      </c>
      <c r="I33" s="37">
        <v>0.01</v>
      </c>
      <c r="J33" s="37">
        <v>8.9999999999999998E-4</v>
      </c>
      <c r="K33" s="37"/>
      <c r="L33" s="37">
        <v>0.05</v>
      </c>
      <c r="M33" s="37">
        <v>2.2000000000000002</v>
      </c>
      <c r="N33" s="37">
        <v>15.8</v>
      </c>
      <c r="O33" s="37">
        <v>8</v>
      </c>
      <c r="P33" s="37">
        <v>6</v>
      </c>
      <c r="Q33" s="37">
        <v>33.700000000000003</v>
      </c>
      <c r="R33" s="37">
        <v>0.78</v>
      </c>
      <c r="S33" s="37">
        <v>5.0000000000000001E-3</v>
      </c>
      <c r="T33" s="209">
        <v>377</v>
      </c>
    </row>
    <row r="34" spans="2:20" s="10" customFormat="1" ht="15.75" thickBot="1">
      <c r="B34" s="411"/>
      <c r="C34" s="29" t="s">
        <v>94</v>
      </c>
      <c r="D34" s="38">
        <v>40</v>
      </c>
      <c r="E34" s="38">
        <v>2.66</v>
      </c>
      <c r="F34" s="38">
        <v>0.48</v>
      </c>
      <c r="G34" s="38">
        <v>21.2</v>
      </c>
      <c r="H34" s="38">
        <v>99.6</v>
      </c>
      <c r="I34" s="38">
        <v>6.8000000000000005E-2</v>
      </c>
      <c r="J34" s="38">
        <v>3.2000000000000001E-2</v>
      </c>
      <c r="K34" s="38"/>
      <c r="L34" s="38"/>
      <c r="M34" s="38"/>
      <c r="N34" s="38">
        <v>11.6</v>
      </c>
      <c r="O34" s="38">
        <v>60</v>
      </c>
      <c r="P34" s="38">
        <v>18.8</v>
      </c>
      <c r="Q34" s="38">
        <v>94</v>
      </c>
      <c r="R34" s="38">
        <v>1.56</v>
      </c>
      <c r="S34" s="38">
        <v>20.399999999999999</v>
      </c>
      <c r="T34" s="209" t="s">
        <v>103</v>
      </c>
    </row>
    <row r="35" spans="2:20" s="10" customFormat="1" ht="15.75" thickBot="1">
      <c r="B35" s="411"/>
      <c r="C35" s="97"/>
      <c r="D35" s="288"/>
      <c r="E35" s="187"/>
      <c r="F35" s="187"/>
      <c r="G35" s="84"/>
      <c r="H35" s="187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326"/>
    </row>
    <row r="36" spans="2:20" s="10" customFormat="1" ht="18.600000000000001" customHeight="1" thickBot="1">
      <c r="B36" s="42" t="s">
        <v>10</v>
      </c>
      <c r="C36" s="43" t="s">
        <v>11</v>
      </c>
      <c r="D36" s="233">
        <f>SUM(D31:D35)</f>
        <v>502</v>
      </c>
      <c r="E36" s="168">
        <f t="shared" ref="E36:S36" si="3">SUM(E31:E35)</f>
        <v>15.599999999999998</v>
      </c>
      <c r="F36" s="168">
        <f t="shared" si="3"/>
        <v>15.8</v>
      </c>
      <c r="G36" s="163">
        <f t="shared" si="3"/>
        <v>69.28</v>
      </c>
      <c r="H36" s="168">
        <f t="shared" si="3"/>
        <v>482.41999999999996</v>
      </c>
      <c r="I36" s="85">
        <f t="shared" si="3"/>
        <v>0.16799999999999998</v>
      </c>
      <c r="J36" s="85">
        <f t="shared" si="3"/>
        <v>0.1129</v>
      </c>
      <c r="K36" s="85">
        <f t="shared" si="3"/>
        <v>7.3999999999999996E-2</v>
      </c>
      <c r="L36" s="85">
        <f t="shared" si="3"/>
        <v>33.379999999999995</v>
      </c>
      <c r="M36" s="85">
        <f t="shared" si="3"/>
        <v>69.83</v>
      </c>
      <c r="N36" s="85">
        <f t="shared" si="3"/>
        <v>67.849999999999994</v>
      </c>
      <c r="O36" s="85">
        <f t="shared" si="3"/>
        <v>184.82</v>
      </c>
      <c r="P36" s="85">
        <f t="shared" si="3"/>
        <v>44.16</v>
      </c>
      <c r="Q36" s="85">
        <f t="shared" si="3"/>
        <v>341.43</v>
      </c>
      <c r="R36" s="87">
        <f t="shared" si="3"/>
        <v>4.04</v>
      </c>
      <c r="S36" s="85">
        <f t="shared" si="3"/>
        <v>24.474999999999998</v>
      </c>
      <c r="T36" s="324"/>
    </row>
    <row r="37" spans="2:20" s="10" customFormat="1" ht="16.5" thickBot="1">
      <c r="B37" s="129"/>
      <c r="C37" s="21" t="s">
        <v>144</v>
      </c>
      <c r="D37" s="283">
        <v>60</v>
      </c>
      <c r="E37" s="189">
        <v>1.1000000000000001</v>
      </c>
      <c r="F37" s="189">
        <v>5.3</v>
      </c>
      <c r="G37" s="38">
        <v>4.5999999999999996</v>
      </c>
      <c r="H37" s="177">
        <v>71.400000000000006</v>
      </c>
      <c r="I37" s="25">
        <v>1.2E-2</v>
      </c>
      <c r="J37" s="25">
        <v>0.03</v>
      </c>
      <c r="K37" s="26">
        <v>0</v>
      </c>
      <c r="L37" s="32">
        <v>91.8</v>
      </c>
      <c r="M37" s="26">
        <v>4.2</v>
      </c>
      <c r="N37" s="32">
        <v>24.6</v>
      </c>
      <c r="O37" s="26">
        <v>22.2</v>
      </c>
      <c r="P37" s="32">
        <v>9</v>
      </c>
      <c r="Q37" s="26">
        <v>189</v>
      </c>
      <c r="R37" s="27">
        <v>0.42</v>
      </c>
      <c r="S37" s="27">
        <v>0</v>
      </c>
      <c r="T37" s="209" t="s">
        <v>103</v>
      </c>
    </row>
    <row r="38" spans="2:20" s="10" customFormat="1" ht="16.5" thickBot="1">
      <c r="B38" s="28"/>
      <c r="C38" s="29" t="s">
        <v>72</v>
      </c>
      <c r="D38" s="198">
        <v>200</v>
      </c>
      <c r="E38" s="247">
        <v>2.2999999999999998</v>
      </c>
      <c r="F38" s="248">
        <v>3.3</v>
      </c>
      <c r="G38" s="88">
        <v>9.8000000000000007</v>
      </c>
      <c r="H38" s="188">
        <v>78.2</v>
      </c>
      <c r="I38" s="51">
        <v>0.05</v>
      </c>
      <c r="J38" s="49">
        <v>0.05</v>
      </c>
      <c r="K38" s="48"/>
      <c r="L38" s="49">
        <v>1.7</v>
      </c>
      <c r="M38" s="48">
        <v>3</v>
      </c>
      <c r="N38" s="49">
        <v>13.8</v>
      </c>
      <c r="O38" s="48">
        <v>37.4</v>
      </c>
      <c r="P38" s="49">
        <v>13.6</v>
      </c>
      <c r="Q38" s="48">
        <v>324.7</v>
      </c>
      <c r="R38" s="49">
        <v>0.65</v>
      </c>
      <c r="S38" s="47">
        <v>3.2</v>
      </c>
      <c r="T38" s="209">
        <v>129</v>
      </c>
    </row>
    <row r="39" spans="2:20" s="10" customFormat="1" ht="17.25" customHeight="1" thickBot="1">
      <c r="B39" s="52" t="s">
        <v>12</v>
      </c>
      <c r="C39" s="53" t="s">
        <v>115</v>
      </c>
      <c r="D39" s="237">
        <v>100</v>
      </c>
      <c r="E39" s="180">
        <v>14.8</v>
      </c>
      <c r="F39" s="180">
        <v>12.3</v>
      </c>
      <c r="G39" s="54">
        <v>3.3</v>
      </c>
      <c r="H39" s="180">
        <v>183</v>
      </c>
      <c r="I39" s="31">
        <v>0.05</v>
      </c>
      <c r="J39" s="31">
        <v>0.11</v>
      </c>
      <c r="K39" s="31"/>
      <c r="L39" s="31">
        <v>32</v>
      </c>
      <c r="M39" s="31">
        <v>1.41</v>
      </c>
      <c r="N39" s="31">
        <v>14.16</v>
      </c>
      <c r="O39" s="31">
        <v>165.8</v>
      </c>
      <c r="P39" s="31">
        <v>23.3</v>
      </c>
      <c r="Q39" s="31">
        <v>321.7</v>
      </c>
      <c r="R39" s="31">
        <v>2.5</v>
      </c>
      <c r="S39" s="31">
        <v>7.08</v>
      </c>
      <c r="T39" s="209">
        <v>260</v>
      </c>
    </row>
    <row r="40" spans="2:20" s="10" customFormat="1" ht="15.75" thickBot="1">
      <c r="B40" s="62"/>
      <c r="C40" s="29" t="s">
        <v>25</v>
      </c>
      <c r="D40" s="201">
        <v>150</v>
      </c>
      <c r="E40" s="238">
        <v>3.6</v>
      </c>
      <c r="F40" s="238">
        <v>4.5</v>
      </c>
      <c r="G40" s="56">
        <v>37</v>
      </c>
      <c r="H40" s="190">
        <v>203</v>
      </c>
      <c r="I40" s="55">
        <v>0.03</v>
      </c>
      <c r="J40" s="89">
        <v>0.03</v>
      </c>
      <c r="K40" s="55">
        <v>7.0000000000000007E-2</v>
      </c>
      <c r="L40" s="89">
        <v>26.6</v>
      </c>
      <c r="M40" s="55">
        <v>0.3</v>
      </c>
      <c r="N40" s="89">
        <v>14.3</v>
      </c>
      <c r="O40" s="55">
        <v>72</v>
      </c>
      <c r="P40" s="57">
        <v>24</v>
      </c>
      <c r="Q40" s="89">
        <v>46</v>
      </c>
      <c r="R40" s="55">
        <v>0.1</v>
      </c>
      <c r="S40" s="55">
        <v>0.8</v>
      </c>
      <c r="T40" s="269">
        <v>304</v>
      </c>
    </row>
    <row r="41" spans="2:20" s="10" customFormat="1" ht="15.75" thickBot="1">
      <c r="B41" s="417"/>
      <c r="C41" s="39" t="s">
        <v>26</v>
      </c>
      <c r="D41" s="201">
        <v>200</v>
      </c>
      <c r="E41" s="249">
        <v>0.1</v>
      </c>
      <c r="F41" s="238" t="s">
        <v>27</v>
      </c>
      <c r="G41" s="56">
        <v>23.7</v>
      </c>
      <c r="H41" s="190">
        <v>95</v>
      </c>
      <c r="I41" s="90">
        <v>0.02</v>
      </c>
      <c r="J41" s="91"/>
      <c r="K41" s="90"/>
      <c r="L41" s="91"/>
      <c r="M41" s="90">
        <v>1</v>
      </c>
      <c r="N41" s="91">
        <v>7</v>
      </c>
      <c r="O41" s="90">
        <v>6</v>
      </c>
      <c r="P41" s="92">
        <v>1</v>
      </c>
      <c r="Q41" s="91">
        <v>21</v>
      </c>
      <c r="R41" s="90"/>
      <c r="S41" s="90"/>
      <c r="T41" s="325">
        <v>304</v>
      </c>
    </row>
    <row r="42" spans="2:20" s="10" customFormat="1" ht="15.75" thickBot="1">
      <c r="B42" s="417"/>
      <c r="C42" s="29" t="s">
        <v>69</v>
      </c>
      <c r="D42" s="176">
        <v>40</v>
      </c>
      <c r="E42" s="201">
        <v>3.2</v>
      </c>
      <c r="F42" s="177">
        <v>0.4</v>
      </c>
      <c r="G42" s="38">
        <v>18.399999999999999</v>
      </c>
      <c r="H42" s="177">
        <v>90</v>
      </c>
      <c r="I42" s="38">
        <v>4.3999999999999997E-2</v>
      </c>
      <c r="J42" s="37">
        <v>1.2E-2</v>
      </c>
      <c r="K42" s="37"/>
      <c r="L42" s="37"/>
      <c r="M42" s="37"/>
      <c r="N42" s="37">
        <v>8</v>
      </c>
      <c r="O42" s="37">
        <v>26</v>
      </c>
      <c r="P42" s="37">
        <v>5.6</v>
      </c>
      <c r="Q42" s="30">
        <v>37.200000000000003</v>
      </c>
      <c r="R42" s="38">
        <v>0.44</v>
      </c>
      <c r="S42" s="37">
        <v>1.28</v>
      </c>
      <c r="T42" s="209" t="s">
        <v>103</v>
      </c>
    </row>
    <row r="43" spans="2:20" s="10" customFormat="1" ht="15.75" thickBot="1">
      <c r="B43" s="417"/>
      <c r="C43" s="97" t="s">
        <v>94</v>
      </c>
      <c r="D43" s="189">
        <v>20</v>
      </c>
      <c r="E43" s="189">
        <v>1.33</v>
      </c>
      <c r="F43" s="201">
        <v>0.24</v>
      </c>
      <c r="G43" s="37">
        <v>10.6</v>
      </c>
      <c r="H43" s="176">
        <v>49.8</v>
      </c>
      <c r="I43" s="41">
        <v>3.4000000000000002E-2</v>
      </c>
      <c r="J43" s="41">
        <v>1.6E-2</v>
      </c>
      <c r="K43" s="41"/>
      <c r="L43" s="41"/>
      <c r="M43" s="41"/>
      <c r="N43" s="41">
        <v>5.8</v>
      </c>
      <c r="O43" s="41">
        <v>30</v>
      </c>
      <c r="P43" s="41">
        <v>9.4</v>
      </c>
      <c r="Q43" s="41">
        <v>47</v>
      </c>
      <c r="R43" s="41">
        <v>0.78</v>
      </c>
      <c r="S43" s="41">
        <v>10.199999999999999</v>
      </c>
      <c r="T43" s="326" t="s">
        <v>103</v>
      </c>
    </row>
    <row r="44" spans="2:20" s="10" customFormat="1" ht="15.95" customHeight="1" thickBot="1">
      <c r="B44" s="98"/>
      <c r="C44" s="43" t="s">
        <v>13</v>
      </c>
      <c r="D44" s="250">
        <v>780</v>
      </c>
      <c r="E44" s="167">
        <f>SUM(SUM(E37:E43))</f>
        <v>26.43</v>
      </c>
      <c r="F44" s="166">
        <f>SUM(SUM(F37:F43))</f>
        <v>26.039999999999996</v>
      </c>
      <c r="G44" s="85">
        <f>SUM(SUM(G37:G43))</f>
        <v>107.4</v>
      </c>
      <c r="H44" s="168">
        <f>SUM(SUM(H37:H43))</f>
        <v>770.4</v>
      </c>
      <c r="I44" s="42">
        <f>SUM(SUM(I37:I43))</f>
        <v>0.24000000000000002</v>
      </c>
      <c r="J44" s="42">
        <f t="shared" ref="J44:S44" si="4">SUM(SUM(J37:J43))</f>
        <v>0.248</v>
      </c>
      <c r="K44" s="42">
        <f t="shared" si="4"/>
        <v>7.0000000000000007E-2</v>
      </c>
      <c r="L44" s="42">
        <f t="shared" si="4"/>
        <v>152.1</v>
      </c>
      <c r="M44" s="42">
        <f t="shared" si="4"/>
        <v>9.91</v>
      </c>
      <c r="N44" s="42">
        <f t="shared" si="4"/>
        <v>87.66</v>
      </c>
      <c r="O44" s="42">
        <f t="shared" si="4"/>
        <v>359.4</v>
      </c>
      <c r="P44" s="42">
        <f t="shared" si="4"/>
        <v>85.9</v>
      </c>
      <c r="Q44" s="42">
        <f t="shared" si="4"/>
        <v>986.60000000000014</v>
      </c>
      <c r="R44" s="87">
        <f t="shared" si="4"/>
        <v>4.8900000000000006</v>
      </c>
      <c r="S44" s="86">
        <f t="shared" si="4"/>
        <v>22.560000000000002</v>
      </c>
      <c r="T44" s="209"/>
    </row>
    <row r="45" spans="2:20" s="10" customFormat="1" ht="21.75" customHeight="1" thickBot="1">
      <c r="B45" s="66"/>
      <c r="C45" s="67" t="s">
        <v>14</v>
      </c>
      <c r="D45" s="251">
        <f>D44+D36</f>
        <v>1282</v>
      </c>
      <c r="E45" s="191">
        <f>SUM(E36,E44)</f>
        <v>42.03</v>
      </c>
      <c r="F45" s="191">
        <f t="shared" ref="F45:R45" si="5">SUM(F36,F44)</f>
        <v>41.839999999999996</v>
      </c>
      <c r="G45" s="68">
        <f t="shared" si="5"/>
        <v>176.68</v>
      </c>
      <c r="H45" s="191">
        <f t="shared" si="5"/>
        <v>1252.82</v>
      </c>
      <c r="I45" s="68">
        <f t="shared" si="5"/>
        <v>0.40800000000000003</v>
      </c>
      <c r="J45" s="68">
        <f t="shared" si="5"/>
        <v>0.3609</v>
      </c>
      <c r="K45" s="68">
        <f t="shared" si="5"/>
        <v>0.14400000000000002</v>
      </c>
      <c r="L45" s="68">
        <f t="shared" si="5"/>
        <v>185.48</v>
      </c>
      <c r="M45" s="68">
        <f t="shared" si="5"/>
        <v>79.739999999999995</v>
      </c>
      <c r="N45" s="68">
        <f t="shared" si="5"/>
        <v>155.51</v>
      </c>
      <c r="O45" s="68">
        <f t="shared" si="5"/>
        <v>544.22</v>
      </c>
      <c r="P45" s="68">
        <f t="shared" si="5"/>
        <v>130.06</v>
      </c>
      <c r="Q45" s="68">
        <f t="shared" si="5"/>
        <v>1328.0300000000002</v>
      </c>
      <c r="R45" s="68">
        <f t="shared" si="5"/>
        <v>8.93</v>
      </c>
      <c r="S45" s="68">
        <f>SUM(S36,S44)/1000</f>
        <v>4.7034999999999993E-2</v>
      </c>
      <c r="T45" s="183"/>
    </row>
    <row r="46" spans="2:20" s="10" customFormat="1" ht="30.6" customHeight="1" thickBot="1">
      <c r="B46" s="98"/>
      <c r="C46" s="93" t="s">
        <v>15</v>
      </c>
      <c r="D46" s="252"/>
      <c r="E46" s="253">
        <f>E45*100/77</f>
        <v>54.584415584415588</v>
      </c>
      <c r="F46" s="197">
        <f>F45*100/79</f>
        <v>52.962025316455694</v>
      </c>
      <c r="G46" s="72">
        <f>G45*100/335</f>
        <v>52.74029850746269</v>
      </c>
      <c r="H46" s="192">
        <f>H45*100/2350</f>
        <v>53.311489361702129</v>
      </c>
      <c r="I46" s="74">
        <f>I45*100/1.2</f>
        <v>34.000000000000007</v>
      </c>
      <c r="J46" s="71">
        <f>J45*100/1.4</f>
        <v>25.778571428571432</v>
      </c>
      <c r="K46" s="71">
        <f>K45*100/10</f>
        <v>1.4400000000000002</v>
      </c>
      <c r="L46" s="71">
        <f>L45*100/700</f>
        <v>26.497142857142858</v>
      </c>
      <c r="M46" s="71">
        <f>M45*100/60</f>
        <v>132.89999999999998</v>
      </c>
      <c r="N46" s="71">
        <f>N45*100/1100</f>
        <v>14.137272727272727</v>
      </c>
      <c r="O46" s="71">
        <f>O45*100/1100</f>
        <v>49.474545454545456</v>
      </c>
      <c r="P46" s="71">
        <f>P45*100/250</f>
        <v>52.024000000000001</v>
      </c>
      <c r="Q46" s="71">
        <f>Q45*100/1100</f>
        <v>120.73000000000003</v>
      </c>
      <c r="R46" s="74">
        <f>R45*100/12</f>
        <v>74.416666666666671</v>
      </c>
      <c r="S46" s="74">
        <f>S45*100/0.1</f>
        <v>47.034999999999989</v>
      </c>
      <c r="T46" s="244"/>
    </row>
    <row r="47" spans="2:20" s="10" customFormat="1">
      <c r="B47" s="65"/>
      <c r="C47" s="75"/>
      <c r="D47" s="244"/>
      <c r="E47" s="185"/>
      <c r="F47" s="185"/>
      <c r="G47" s="76"/>
      <c r="H47" s="18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244"/>
    </row>
    <row r="48" spans="2:20" s="10" customFormat="1" ht="16.5" thickBot="1">
      <c r="B48" s="65"/>
      <c r="D48" s="198"/>
      <c r="E48" s="193"/>
      <c r="F48" s="193"/>
      <c r="G48" s="125"/>
      <c r="H48" s="193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328"/>
    </row>
    <row r="49" spans="2:20" s="10" customFormat="1" ht="15" customHeight="1" thickBot="1">
      <c r="B49" s="405" t="s">
        <v>1</v>
      </c>
      <c r="C49" s="405" t="s">
        <v>2</v>
      </c>
      <c r="D49" s="407" t="s">
        <v>66</v>
      </c>
      <c r="E49" s="408" t="s">
        <v>54</v>
      </c>
      <c r="F49" s="409"/>
      <c r="G49" s="410"/>
      <c r="H49" s="407" t="s">
        <v>93</v>
      </c>
      <c r="I49" s="408" t="s">
        <v>55</v>
      </c>
      <c r="J49" s="409"/>
      <c r="K49" s="409"/>
      <c r="L49" s="409"/>
      <c r="M49" s="410"/>
      <c r="N49" s="408" t="s">
        <v>60</v>
      </c>
      <c r="O49" s="409"/>
      <c r="P49" s="409"/>
      <c r="Q49" s="409"/>
      <c r="R49" s="409"/>
      <c r="S49" s="410"/>
      <c r="T49" s="407" t="s">
        <v>3</v>
      </c>
    </row>
    <row r="50" spans="2:20" s="10" customFormat="1" ht="40.15" customHeight="1" thickBot="1">
      <c r="B50" s="406"/>
      <c r="C50" s="418"/>
      <c r="D50" s="413"/>
      <c r="E50" s="254" t="s">
        <v>4</v>
      </c>
      <c r="F50" s="254" t="s">
        <v>5</v>
      </c>
      <c r="G50" s="150" t="s">
        <v>6</v>
      </c>
      <c r="H50" s="413"/>
      <c r="I50" s="151" t="s">
        <v>56</v>
      </c>
      <c r="J50" s="151" t="s">
        <v>57</v>
      </c>
      <c r="K50" s="151" t="s">
        <v>68</v>
      </c>
      <c r="L50" s="151" t="s">
        <v>58</v>
      </c>
      <c r="M50" s="151" t="s">
        <v>59</v>
      </c>
      <c r="N50" s="151" t="s">
        <v>61</v>
      </c>
      <c r="O50" s="151" t="s">
        <v>62</v>
      </c>
      <c r="P50" s="151" t="s">
        <v>64</v>
      </c>
      <c r="Q50" s="151" t="s">
        <v>65</v>
      </c>
      <c r="R50" s="151" t="s">
        <v>63</v>
      </c>
      <c r="S50" s="151" t="s">
        <v>67</v>
      </c>
      <c r="T50" s="413"/>
    </row>
    <row r="51" spans="2:20" s="10" customFormat="1">
      <c r="B51" s="14"/>
      <c r="C51" s="15" t="s">
        <v>7</v>
      </c>
      <c r="D51" s="398"/>
      <c r="E51" s="398"/>
      <c r="F51" s="398"/>
      <c r="G51" s="414"/>
      <c r="H51" s="398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03"/>
    </row>
    <row r="52" spans="2:20" s="10" customFormat="1" ht="15.75" thickBot="1">
      <c r="B52" s="14"/>
      <c r="C52" s="79" t="s">
        <v>19</v>
      </c>
      <c r="D52" s="399"/>
      <c r="E52" s="399"/>
      <c r="F52" s="399"/>
      <c r="G52" s="415"/>
      <c r="H52" s="399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416"/>
    </row>
    <row r="53" spans="2:20" s="10" customFormat="1" ht="16.5" thickBot="1">
      <c r="B53" s="129"/>
      <c r="C53" s="29" t="s">
        <v>108</v>
      </c>
      <c r="D53" s="201">
        <v>60</v>
      </c>
      <c r="E53" s="255">
        <v>1.8</v>
      </c>
      <c r="F53" s="194">
        <v>5</v>
      </c>
      <c r="G53" s="32">
        <v>4.2</v>
      </c>
      <c r="H53" s="194">
        <v>69</v>
      </c>
      <c r="I53" s="32">
        <v>0.02</v>
      </c>
      <c r="J53" s="26">
        <v>1.2E-2</v>
      </c>
      <c r="K53" s="32">
        <v>0.05</v>
      </c>
      <c r="L53" s="26">
        <v>40.700000000000003</v>
      </c>
      <c r="M53" s="32">
        <v>2.9</v>
      </c>
      <c r="N53" s="26">
        <v>60</v>
      </c>
      <c r="O53" s="32">
        <v>44.6</v>
      </c>
      <c r="P53" s="26">
        <v>12.6</v>
      </c>
      <c r="Q53" s="32">
        <v>112.4</v>
      </c>
      <c r="R53" s="26">
        <v>0.7</v>
      </c>
      <c r="S53" s="27">
        <v>3.2</v>
      </c>
      <c r="T53" s="209" t="s">
        <v>137</v>
      </c>
    </row>
    <row r="54" spans="2:20" s="10" customFormat="1" ht="15.75" thickBot="1">
      <c r="B54" s="62"/>
      <c r="C54" s="21" t="s">
        <v>87</v>
      </c>
      <c r="D54" s="286">
        <v>100</v>
      </c>
      <c r="E54" s="367">
        <v>2.6</v>
      </c>
      <c r="F54" s="367">
        <v>1.6</v>
      </c>
      <c r="G54" s="371">
        <v>14</v>
      </c>
      <c r="H54" s="367">
        <v>80.930000000000007</v>
      </c>
      <c r="I54" s="371">
        <v>7.0000000000000007E-2</v>
      </c>
      <c r="J54" s="371">
        <v>0.7</v>
      </c>
      <c r="K54" s="371"/>
      <c r="L54" s="371">
        <v>8</v>
      </c>
      <c r="M54" s="371">
        <v>4.87</v>
      </c>
      <c r="N54" s="371">
        <v>23.2</v>
      </c>
      <c r="O54" s="371">
        <v>63.6</v>
      </c>
      <c r="P54" s="371">
        <v>24.33</v>
      </c>
      <c r="Q54" s="371">
        <v>364.93</v>
      </c>
      <c r="R54" s="371">
        <v>1.2</v>
      </c>
      <c r="S54" s="371">
        <v>2.63</v>
      </c>
      <c r="T54" s="367">
        <v>171</v>
      </c>
    </row>
    <row r="55" spans="2:20" s="10" customFormat="1" ht="19.5" customHeight="1" thickBot="1">
      <c r="B55" s="62"/>
      <c r="C55" s="29" t="s">
        <v>148</v>
      </c>
      <c r="D55" s="201">
        <v>100</v>
      </c>
      <c r="E55" s="259">
        <v>19.3</v>
      </c>
      <c r="F55" s="259">
        <v>1.4</v>
      </c>
      <c r="G55" s="55">
        <v>0.7</v>
      </c>
      <c r="H55" s="259">
        <v>75</v>
      </c>
      <c r="I55" s="287">
        <v>0.04</v>
      </c>
      <c r="J55" s="287"/>
      <c r="K55" s="287"/>
      <c r="L55" s="287">
        <v>0.18</v>
      </c>
      <c r="M55" s="287">
        <v>2.16</v>
      </c>
      <c r="N55" s="287">
        <v>13</v>
      </c>
      <c r="O55" s="287">
        <v>132</v>
      </c>
      <c r="P55" s="287">
        <v>67</v>
      </c>
      <c r="Q55" s="287"/>
      <c r="R55" s="287">
        <v>1.1000000000000001</v>
      </c>
      <c r="S55" s="287"/>
      <c r="T55" s="209" t="s">
        <v>151</v>
      </c>
    </row>
    <row r="56" spans="2:20" s="10" customFormat="1" ht="19.5" customHeight="1" thickBot="1">
      <c r="B56" s="62" t="s">
        <v>20</v>
      </c>
      <c r="C56" s="97" t="s">
        <v>150</v>
      </c>
      <c r="D56" s="351">
        <v>200</v>
      </c>
      <c r="E56" s="352">
        <v>3.1</v>
      </c>
      <c r="F56" s="353">
        <v>3</v>
      </c>
      <c r="G56" s="354">
        <v>14.3</v>
      </c>
      <c r="H56" s="353">
        <v>95</v>
      </c>
      <c r="I56" s="354">
        <v>0.03</v>
      </c>
      <c r="J56" s="354">
        <v>0.11</v>
      </c>
      <c r="K56" s="354"/>
      <c r="L56" s="354">
        <v>12</v>
      </c>
      <c r="M56" s="354">
        <v>0.5</v>
      </c>
      <c r="N56" s="354">
        <v>126</v>
      </c>
      <c r="O56" s="354">
        <v>107</v>
      </c>
      <c r="P56" s="354">
        <v>30</v>
      </c>
      <c r="Q56" s="355">
        <v>184</v>
      </c>
      <c r="R56" s="356">
        <v>1.1000000000000001</v>
      </c>
      <c r="S56" s="354">
        <v>4.8</v>
      </c>
      <c r="T56" s="329">
        <v>379</v>
      </c>
    </row>
    <row r="57" spans="2:20" s="10" customFormat="1" ht="15.75" thickBot="1">
      <c r="B57" s="62"/>
      <c r="C57" s="29" t="s">
        <v>69</v>
      </c>
      <c r="D57" s="176">
        <v>40</v>
      </c>
      <c r="E57" s="201">
        <v>3.2</v>
      </c>
      <c r="F57" s="177">
        <v>0.4</v>
      </c>
      <c r="G57" s="38">
        <v>18.399999999999999</v>
      </c>
      <c r="H57" s="177">
        <v>90</v>
      </c>
      <c r="I57" s="38">
        <v>4.3999999999999997E-2</v>
      </c>
      <c r="J57" s="37">
        <v>1.2E-2</v>
      </c>
      <c r="K57" s="37"/>
      <c r="L57" s="37"/>
      <c r="M57" s="37"/>
      <c r="N57" s="37">
        <v>8</v>
      </c>
      <c r="O57" s="37">
        <v>26</v>
      </c>
      <c r="P57" s="37">
        <v>5.6</v>
      </c>
      <c r="Q57" s="30">
        <v>37.200000000000003</v>
      </c>
      <c r="R57" s="38">
        <v>0.44</v>
      </c>
      <c r="S57" s="37">
        <v>1.28</v>
      </c>
      <c r="T57" s="269" t="s">
        <v>103</v>
      </c>
    </row>
    <row r="58" spans="2:20" s="10" customFormat="1" ht="15.75" thickBot="1">
      <c r="B58" s="62"/>
      <c r="C58" s="39" t="s">
        <v>94</v>
      </c>
      <c r="D58" s="189">
        <v>30</v>
      </c>
      <c r="E58" s="189">
        <v>2</v>
      </c>
      <c r="F58" s="201">
        <v>0.36</v>
      </c>
      <c r="G58" s="37">
        <v>15.87</v>
      </c>
      <c r="H58" s="177">
        <v>74.7</v>
      </c>
      <c r="I58" s="38">
        <v>5.0999999999999997E-2</v>
      </c>
      <c r="J58" s="38">
        <v>2.4E-2</v>
      </c>
      <c r="K58" s="30"/>
      <c r="L58" s="38"/>
      <c r="M58" s="37"/>
      <c r="N58" s="38">
        <v>8.6999999999999993</v>
      </c>
      <c r="O58" s="40">
        <v>45</v>
      </c>
      <c r="P58" s="38">
        <v>14.1</v>
      </c>
      <c r="Q58" s="30">
        <v>70.5</v>
      </c>
      <c r="R58" s="38">
        <v>1.17</v>
      </c>
      <c r="S58" s="37">
        <v>15.3</v>
      </c>
      <c r="T58" s="325" t="s">
        <v>103</v>
      </c>
    </row>
    <row r="59" spans="2:20" s="10" customFormat="1" ht="24.6" customHeight="1" thickBot="1">
      <c r="B59" s="117" t="s">
        <v>10</v>
      </c>
      <c r="C59" s="43" t="s">
        <v>11</v>
      </c>
      <c r="D59" s="168">
        <f>SUM(D53:D58)</f>
        <v>530</v>
      </c>
      <c r="E59" s="168">
        <f t="shared" ref="E59:I59" si="6">SUM(E53:E58)</f>
        <v>32</v>
      </c>
      <c r="F59" s="168">
        <f t="shared" si="6"/>
        <v>11.76</v>
      </c>
      <c r="G59" s="85">
        <f t="shared" si="6"/>
        <v>67.47</v>
      </c>
      <c r="H59" s="168">
        <f t="shared" si="6"/>
        <v>484.63</v>
      </c>
      <c r="I59" s="85">
        <f t="shared" si="6"/>
        <v>0.255</v>
      </c>
      <c r="J59" s="85">
        <f t="shared" ref="J59:S59" si="7">SUM(J53:J58)</f>
        <v>0.85799999999999998</v>
      </c>
      <c r="K59" s="85">
        <f t="shared" si="7"/>
        <v>0.05</v>
      </c>
      <c r="L59" s="85">
        <f t="shared" si="7"/>
        <v>60.88</v>
      </c>
      <c r="M59" s="85">
        <f t="shared" si="7"/>
        <v>10.43</v>
      </c>
      <c r="N59" s="85">
        <f t="shared" si="7"/>
        <v>238.89999999999998</v>
      </c>
      <c r="O59" s="85">
        <f t="shared" si="7"/>
        <v>418.2</v>
      </c>
      <c r="P59" s="85">
        <f t="shared" si="7"/>
        <v>153.63</v>
      </c>
      <c r="Q59" s="86">
        <f t="shared" si="7"/>
        <v>769.03000000000009</v>
      </c>
      <c r="R59" s="87">
        <f t="shared" si="7"/>
        <v>5.71</v>
      </c>
      <c r="S59" s="85">
        <f t="shared" si="7"/>
        <v>27.21</v>
      </c>
      <c r="T59" s="324"/>
    </row>
    <row r="60" spans="2:20" s="10" customFormat="1" ht="15.75" thickBot="1">
      <c r="B60" s="28"/>
      <c r="C60" s="39" t="s">
        <v>166</v>
      </c>
      <c r="D60" s="38">
        <v>60</v>
      </c>
      <c r="E60" s="104">
        <v>1.2</v>
      </c>
      <c r="F60" s="105">
        <v>0.2</v>
      </c>
      <c r="G60" s="106">
        <v>6.1</v>
      </c>
      <c r="H60" s="105">
        <v>31.4</v>
      </c>
      <c r="I60" s="106">
        <v>0.11</v>
      </c>
      <c r="J60" s="105">
        <v>0.08</v>
      </c>
      <c r="K60" s="106"/>
      <c r="L60" s="105">
        <v>56.1</v>
      </c>
      <c r="M60" s="106">
        <v>16.600000000000001</v>
      </c>
      <c r="N60" s="104">
        <v>26.8</v>
      </c>
      <c r="O60" s="105">
        <v>173</v>
      </c>
      <c r="P60" s="107">
        <v>53.3</v>
      </c>
      <c r="Q60" s="106">
        <v>285.8</v>
      </c>
      <c r="R60" s="105">
        <v>2.5</v>
      </c>
      <c r="S60" s="107">
        <v>2.5</v>
      </c>
      <c r="T60" s="209" t="s">
        <v>167</v>
      </c>
    </row>
    <row r="61" spans="2:20" s="10" customFormat="1" ht="16.5" thickBot="1">
      <c r="B61" s="28"/>
      <c r="C61" s="29" t="s">
        <v>185</v>
      </c>
      <c r="D61" s="198">
        <v>200</v>
      </c>
      <c r="E61" s="247">
        <v>6.68</v>
      </c>
      <c r="F61" s="248">
        <v>4.5999999999999996</v>
      </c>
      <c r="G61" s="88">
        <v>16.28</v>
      </c>
      <c r="H61" s="188">
        <v>133.13999999999999</v>
      </c>
      <c r="I61" s="51">
        <v>0.05</v>
      </c>
      <c r="J61" s="49">
        <v>0.05</v>
      </c>
      <c r="K61" s="48"/>
      <c r="L61" s="49">
        <v>1.7</v>
      </c>
      <c r="M61" s="48">
        <v>3</v>
      </c>
      <c r="N61" s="49">
        <v>13.8</v>
      </c>
      <c r="O61" s="48">
        <v>37.4</v>
      </c>
      <c r="P61" s="49">
        <v>13.6</v>
      </c>
      <c r="Q61" s="48">
        <v>324.7</v>
      </c>
      <c r="R61" s="49">
        <v>0.65</v>
      </c>
      <c r="S61" s="47">
        <v>3.2</v>
      </c>
      <c r="T61" s="209">
        <v>129</v>
      </c>
    </row>
    <row r="62" spans="2:20" s="10" customFormat="1" ht="14.45" customHeight="1" thickBot="1">
      <c r="B62" s="62" t="s">
        <v>12</v>
      </c>
      <c r="C62" s="94" t="s">
        <v>81</v>
      </c>
      <c r="D62" s="189">
        <v>90</v>
      </c>
      <c r="E62" s="256">
        <v>8.6</v>
      </c>
      <c r="F62" s="257">
        <v>10</v>
      </c>
      <c r="G62" s="152">
        <v>2</v>
      </c>
      <c r="H62" s="195">
        <v>132.5</v>
      </c>
      <c r="I62" s="291">
        <v>0.18</v>
      </c>
      <c r="J62" s="292">
        <v>0.13500000000000001</v>
      </c>
      <c r="K62" s="292">
        <v>0.08</v>
      </c>
      <c r="L62" s="292">
        <v>17.7</v>
      </c>
      <c r="M62" s="292">
        <v>0.8</v>
      </c>
      <c r="N62" s="292">
        <v>92.4</v>
      </c>
      <c r="O62" s="292">
        <v>284.3</v>
      </c>
      <c r="P62" s="292">
        <v>68.900000000000006</v>
      </c>
      <c r="Q62" s="292">
        <v>267.5</v>
      </c>
      <c r="R62" s="292">
        <v>1.2</v>
      </c>
      <c r="S62" s="292">
        <v>32.799999999999997</v>
      </c>
      <c r="T62" s="269">
        <v>367</v>
      </c>
    </row>
    <row r="63" spans="2:20" s="10" customFormat="1" ht="16.5" thickBot="1">
      <c r="B63" s="417"/>
      <c r="C63" s="96" t="s">
        <v>109</v>
      </c>
      <c r="D63" s="258">
        <v>150</v>
      </c>
      <c r="E63" s="248">
        <v>4.2</v>
      </c>
      <c r="F63" s="248">
        <v>5</v>
      </c>
      <c r="G63" s="88">
        <v>22.5</v>
      </c>
      <c r="H63" s="196">
        <v>152.30000000000001</v>
      </c>
      <c r="I63" s="289">
        <v>0.21</v>
      </c>
      <c r="J63" s="290">
        <v>0.12</v>
      </c>
      <c r="K63" s="290">
        <v>0.05</v>
      </c>
      <c r="L63" s="290">
        <v>22.5</v>
      </c>
      <c r="M63" s="290"/>
      <c r="N63" s="290">
        <v>16.5</v>
      </c>
      <c r="O63" s="290">
        <v>146.30000000000001</v>
      </c>
      <c r="P63" s="290">
        <v>120</v>
      </c>
      <c r="Q63" s="290">
        <v>219</v>
      </c>
      <c r="R63" s="290">
        <v>4.0999999999999996</v>
      </c>
      <c r="S63" s="290">
        <v>2.2999999999999998</v>
      </c>
      <c r="T63" s="209">
        <v>302</v>
      </c>
    </row>
    <row r="64" spans="2:20" s="10" customFormat="1" ht="16.5" thickBot="1">
      <c r="B64" s="417"/>
      <c r="C64" s="29" t="s">
        <v>99</v>
      </c>
      <c r="D64" s="263">
        <v>200</v>
      </c>
      <c r="E64" s="231">
        <v>0.1</v>
      </c>
      <c r="F64" s="232">
        <v>0</v>
      </c>
      <c r="G64" s="33">
        <v>9</v>
      </c>
      <c r="H64" s="175">
        <v>36</v>
      </c>
      <c r="I64" s="101">
        <v>0.04</v>
      </c>
      <c r="J64" s="101">
        <v>0.01</v>
      </c>
      <c r="K64" s="101"/>
      <c r="L64" s="101">
        <v>0.3</v>
      </c>
      <c r="M64" s="101">
        <v>0.04</v>
      </c>
      <c r="N64" s="101">
        <v>4.5</v>
      </c>
      <c r="O64" s="101">
        <v>7.2</v>
      </c>
      <c r="P64" s="101">
        <v>3.8</v>
      </c>
      <c r="Q64" s="101">
        <v>20.8</v>
      </c>
      <c r="R64" s="102">
        <v>0.7</v>
      </c>
      <c r="S64" s="101">
        <v>0</v>
      </c>
      <c r="T64" s="323">
        <v>376</v>
      </c>
    </row>
    <row r="65" spans="2:20" s="10" customFormat="1" ht="15.75" thickBot="1">
      <c r="B65" s="417"/>
      <c r="C65" s="29" t="s">
        <v>69</v>
      </c>
      <c r="D65" s="176">
        <v>40</v>
      </c>
      <c r="E65" s="201">
        <v>3.2</v>
      </c>
      <c r="F65" s="177">
        <v>0.4</v>
      </c>
      <c r="G65" s="38">
        <v>18.399999999999999</v>
      </c>
      <c r="H65" s="177">
        <v>90</v>
      </c>
      <c r="I65" s="38">
        <v>4.3999999999999997E-2</v>
      </c>
      <c r="J65" s="37">
        <v>1.2E-2</v>
      </c>
      <c r="K65" s="37"/>
      <c r="L65" s="37"/>
      <c r="M65" s="37"/>
      <c r="N65" s="37">
        <v>8</v>
      </c>
      <c r="O65" s="37">
        <v>26</v>
      </c>
      <c r="P65" s="37">
        <v>5.6</v>
      </c>
      <c r="Q65" s="30">
        <v>37.200000000000003</v>
      </c>
      <c r="R65" s="38">
        <v>0.44</v>
      </c>
      <c r="S65" s="37">
        <v>1.28</v>
      </c>
      <c r="T65" s="209" t="s">
        <v>103</v>
      </c>
    </row>
    <row r="66" spans="2:20" s="10" customFormat="1" ht="15.75" thickBot="1">
      <c r="B66" s="417"/>
      <c r="C66" s="39" t="s">
        <v>94</v>
      </c>
      <c r="D66" s="198">
        <v>30</v>
      </c>
      <c r="E66" s="239">
        <v>2</v>
      </c>
      <c r="F66" s="240">
        <v>0.36</v>
      </c>
      <c r="G66" s="103">
        <v>15.87</v>
      </c>
      <c r="H66" s="182">
        <v>74.7</v>
      </c>
      <c r="I66" s="38">
        <v>5.0999999999999997E-2</v>
      </c>
      <c r="J66" s="38">
        <v>2.4E-2</v>
      </c>
      <c r="K66" s="77"/>
      <c r="L66" s="38"/>
      <c r="M66" s="77"/>
      <c r="N66" s="38">
        <v>8.6999999999999993</v>
      </c>
      <c r="O66" s="77">
        <v>45</v>
      </c>
      <c r="P66" s="38">
        <v>14.1</v>
      </c>
      <c r="Q66" s="77">
        <v>70.5</v>
      </c>
      <c r="R66" s="84">
        <v>1.17</v>
      </c>
      <c r="S66" s="37">
        <v>15.3</v>
      </c>
      <c r="T66" s="209" t="s">
        <v>103</v>
      </c>
    </row>
    <row r="67" spans="2:20" s="10" customFormat="1" ht="23.45" customHeight="1" thickBot="1">
      <c r="B67" s="98"/>
      <c r="C67" s="43" t="s">
        <v>13</v>
      </c>
      <c r="D67" s="250">
        <f>SUM(D60:D66)</f>
        <v>770</v>
      </c>
      <c r="E67" s="167">
        <f t="shared" ref="E67:S67" si="8">SUM(SUM(E60:E66))</f>
        <v>25.98</v>
      </c>
      <c r="F67" s="166">
        <f t="shared" si="8"/>
        <v>20.56</v>
      </c>
      <c r="G67" s="168">
        <f t="shared" si="8"/>
        <v>90.15</v>
      </c>
      <c r="H67" s="167">
        <f t="shared" si="8"/>
        <v>650.04</v>
      </c>
      <c r="I67" s="42">
        <f t="shared" si="8"/>
        <v>0.68500000000000005</v>
      </c>
      <c r="J67" s="42">
        <f t="shared" si="8"/>
        <v>0.43100000000000005</v>
      </c>
      <c r="K67" s="42">
        <f t="shared" si="8"/>
        <v>0.13</v>
      </c>
      <c r="L67" s="42">
        <f t="shared" si="8"/>
        <v>98.3</v>
      </c>
      <c r="M67" s="42">
        <f t="shared" si="8"/>
        <v>20.440000000000001</v>
      </c>
      <c r="N67" s="42">
        <f t="shared" si="8"/>
        <v>170.7</v>
      </c>
      <c r="O67" s="42">
        <f t="shared" si="8"/>
        <v>719.2</v>
      </c>
      <c r="P67" s="87">
        <f t="shared" si="8"/>
        <v>279.30000000000007</v>
      </c>
      <c r="Q67" s="42">
        <f t="shared" si="8"/>
        <v>1225.5</v>
      </c>
      <c r="R67" s="42">
        <f t="shared" si="8"/>
        <v>10.759999999999998</v>
      </c>
      <c r="S67" s="87">
        <f t="shared" si="8"/>
        <v>57.379999999999995</v>
      </c>
      <c r="T67" s="269"/>
    </row>
    <row r="68" spans="2:20" s="10" customFormat="1" ht="20.45" customHeight="1" thickBot="1">
      <c r="B68" s="95"/>
      <c r="C68" s="153" t="s">
        <v>14</v>
      </c>
      <c r="D68" s="251">
        <v>1695</v>
      </c>
      <c r="E68" s="191">
        <f>SUM(E59,E67)</f>
        <v>57.980000000000004</v>
      </c>
      <c r="F68" s="191">
        <f t="shared" ref="F68:R68" si="9">SUM(F59,F67)</f>
        <v>32.32</v>
      </c>
      <c r="G68" s="68">
        <f t="shared" si="9"/>
        <v>157.62</v>
      </c>
      <c r="H68" s="191">
        <f t="shared" si="9"/>
        <v>1134.67</v>
      </c>
      <c r="I68" s="68">
        <f t="shared" si="9"/>
        <v>0.94000000000000006</v>
      </c>
      <c r="J68" s="68">
        <f t="shared" si="9"/>
        <v>1.2890000000000001</v>
      </c>
      <c r="K68" s="68">
        <f t="shared" si="9"/>
        <v>0.18</v>
      </c>
      <c r="L68" s="68">
        <f t="shared" si="9"/>
        <v>159.18</v>
      </c>
      <c r="M68" s="68">
        <f t="shared" si="9"/>
        <v>30.87</v>
      </c>
      <c r="N68" s="68">
        <f t="shared" si="9"/>
        <v>409.59999999999997</v>
      </c>
      <c r="O68" s="68">
        <f t="shared" si="9"/>
        <v>1137.4000000000001</v>
      </c>
      <c r="P68" s="68">
        <f t="shared" si="9"/>
        <v>432.93000000000006</v>
      </c>
      <c r="Q68" s="68">
        <f t="shared" si="9"/>
        <v>1994.5300000000002</v>
      </c>
      <c r="R68" s="68">
        <f t="shared" si="9"/>
        <v>16.47</v>
      </c>
      <c r="S68" s="68">
        <f>SUM(S59,S67)/1000</f>
        <v>8.4589999999999999E-2</v>
      </c>
      <c r="T68" s="207"/>
    </row>
    <row r="69" spans="2:20" s="10" customFormat="1" ht="34.9" customHeight="1" thickBot="1">
      <c r="B69" s="24"/>
      <c r="C69" s="43" t="s">
        <v>15</v>
      </c>
      <c r="D69" s="252"/>
      <c r="E69" s="253">
        <f>E68*100/77</f>
        <v>75.298701298701303</v>
      </c>
      <c r="F69" s="197">
        <f>F68*100/79</f>
        <v>40.911392405063289</v>
      </c>
      <c r="G69" s="72">
        <f>G68*100/335</f>
        <v>47.050746268656717</v>
      </c>
      <c r="H69" s="192">
        <f>H68*100/2350</f>
        <v>48.283829787234041</v>
      </c>
      <c r="I69" s="74">
        <f>I68*100/1.2</f>
        <v>78.333333333333343</v>
      </c>
      <c r="J69" s="71">
        <f>J68*100/1.4</f>
        <v>92.071428571428584</v>
      </c>
      <c r="K69" s="71">
        <f>K68*100/10</f>
        <v>1.8</v>
      </c>
      <c r="L69" s="71">
        <f>L68*100/700</f>
        <v>22.74</v>
      </c>
      <c r="M69" s="71">
        <f>M68*100/60</f>
        <v>51.45</v>
      </c>
      <c r="N69" s="71">
        <f>N68*100/1100</f>
        <v>37.236363636363635</v>
      </c>
      <c r="O69" s="71">
        <f>O68*100/1100</f>
        <v>103.40000000000002</v>
      </c>
      <c r="P69" s="71">
        <f>P68*100/250</f>
        <v>173.17200000000003</v>
      </c>
      <c r="Q69" s="71">
        <f>Q68*100/1100</f>
        <v>181.32090909090911</v>
      </c>
      <c r="R69" s="74">
        <f>R68*100/12</f>
        <v>137.25</v>
      </c>
      <c r="S69" s="74">
        <f>S68*100/0.1</f>
        <v>84.589999999999989</v>
      </c>
      <c r="T69" s="207"/>
    </row>
    <row r="70" spans="2:20" s="10" customFormat="1">
      <c r="B70" s="77"/>
      <c r="D70" s="198"/>
      <c r="E70" s="198"/>
      <c r="F70" s="198"/>
      <c r="G70" s="77"/>
      <c r="H70" s="198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207"/>
    </row>
    <row r="71" spans="2:20" s="10" customFormat="1" ht="15.75" thickBot="1">
      <c r="B71" s="77"/>
      <c r="C71" s="78"/>
      <c r="D71" s="199"/>
      <c r="E71" s="199"/>
      <c r="F71" s="199"/>
      <c r="G71" s="91"/>
      <c r="H71" s="199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207"/>
    </row>
    <row r="72" spans="2:20" s="10" customFormat="1" ht="15" customHeight="1" thickBot="1">
      <c r="B72" s="405" t="s">
        <v>1</v>
      </c>
      <c r="C72" s="405" t="s">
        <v>2</v>
      </c>
      <c r="D72" s="407" t="s">
        <v>66</v>
      </c>
      <c r="E72" s="408" t="s">
        <v>54</v>
      </c>
      <c r="F72" s="409"/>
      <c r="G72" s="410"/>
      <c r="H72" s="407" t="s">
        <v>93</v>
      </c>
      <c r="I72" s="408" t="s">
        <v>55</v>
      </c>
      <c r="J72" s="409"/>
      <c r="K72" s="409"/>
      <c r="L72" s="409"/>
      <c r="M72" s="410"/>
      <c r="N72" s="408" t="s">
        <v>60</v>
      </c>
      <c r="O72" s="409"/>
      <c r="P72" s="409"/>
      <c r="Q72" s="409"/>
      <c r="R72" s="409"/>
      <c r="S72" s="410"/>
      <c r="T72" s="400" t="s">
        <v>3</v>
      </c>
    </row>
    <row r="73" spans="2:20" s="10" customFormat="1" ht="44.45" customHeight="1" thickBot="1">
      <c r="B73" s="406"/>
      <c r="C73" s="406"/>
      <c r="D73" s="401"/>
      <c r="E73" s="216" t="s">
        <v>4</v>
      </c>
      <c r="F73" s="216" t="s">
        <v>5</v>
      </c>
      <c r="G73" s="12" t="s">
        <v>6</v>
      </c>
      <c r="H73" s="401"/>
      <c r="I73" s="13" t="s">
        <v>56</v>
      </c>
      <c r="J73" s="13" t="s">
        <v>57</v>
      </c>
      <c r="K73" s="13" t="s">
        <v>68</v>
      </c>
      <c r="L73" s="13" t="s">
        <v>58</v>
      </c>
      <c r="M73" s="13" t="s">
        <v>59</v>
      </c>
      <c r="N73" s="13" t="s">
        <v>61</v>
      </c>
      <c r="O73" s="13" t="s">
        <v>62</v>
      </c>
      <c r="P73" s="13" t="s">
        <v>64</v>
      </c>
      <c r="Q73" s="13" t="s">
        <v>65</v>
      </c>
      <c r="R73" s="13" t="s">
        <v>63</v>
      </c>
      <c r="S73" s="13" t="s">
        <v>67</v>
      </c>
      <c r="T73" s="401"/>
    </row>
    <row r="74" spans="2:20" s="10" customFormat="1">
      <c r="B74" s="14"/>
      <c r="C74" s="15" t="s">
        <v>7</v>
      </c>
      <c r="D74" s="398"/>
      <c r="E74" s="398"/>
      <c r="F74" s="398"/>
      <c r="G74" s="414"/>
      <c r="H74" s="398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403"/>
    </row>
    <row r="75" spans="2:20" s="10" customFormat="1" ht="15.75" thickBot="1">
      <c r="B75" s="17"/>
      <c r="C75" s="79" t="s">
        <v>21</v>
      </c>
      <c r="D75" s="399"/>
      <c r="E75" s="399"/>
      <c r="F75" s="399"/>
      <c r="G75" s="415"/>
      <c r="H75" s="399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404"/>
    </row>
    <row r="76" spans="2:20" s="10" customFormat="1" ht="16.5" thickBot="1">
      <c r="B76" s="81"/>
      <c r="C76" s="21" t="s">
        <v>110</v>
      </c>
      <c r="D76" s="173">
        <v>70</v>
      </c>
      <c r="E76" s="228">
        <v>7.46</v>
      </c>
      <c r="F76" s="229">
        <v>14</v>
      </c>
      <c r="G76" s="23">
        <v>20.9</v>
      </c>
      <c r="H76" s="173">
        <v>239.5</v>
      </c>
      <c r="I76" s="291">
        <v>7.2999999999999995E-2</v>
      </c>
      <c r="J76" s="292">
        <v>9.1999999999999998E-2</v>
      </c>
      <c r="K76" s="292">
        <v>0.32200000000000001</v>
      </c>
      <c r="L76" s="292">
        <v>97</v>
      </c>
      <c r="M76" s="292">
        <v>0.14000000000000001</v>
      </c>
      <c r="N76" s="292">
        <v>187.2</v>
      </c>
      <c r="O76" s="292">
        <v>137</v>
      </c>
      <c r="P76" s="292">
        <v>20.2</v>
      </c>
      <c r="Q76" s="292">
        <v>73</v>
      </c>
      <c r="R76" s="292">
        <v>1.02</v>
      </c>
      <c r="S76" s="292">
        <v>15.44</v>
      </c>
      <c r="T76" s="322" t="s">
        <v>111</v>
      </c>
    </row>
    <row r="77" spans="2:20" s="10" customFormat="1" ht="16.5" thickBot="1">
      <c r="B77" s="28"/>
      <c r="C77" s="29" t="s">
        <v>172</v>
      </c>
      <c r="D77" s="77">
        <v>200</v>
      </c>
      <c r="E77" s="378">
        <v>8.3000000000000007</v>
      </c>
      <c r="F77" s="88">
        <v>5</v>
      </c>
      <c r="G77" s="88">
        <v>22.6</v>
      </c>
      <c r="H77" s="379">
        <v>216</v>
      </c>
      <c r="I77" s="124">
        <v>0.16</v>
      </c>
      <c r="J77" s="125">
        <v>0.14000000000000001</v>
      </c>
      <c r="K77" s="124"/>
      <c r="L77" s="124">
        <v>5.4</v>
      </c>
      <c r="M77" s="125">
        <v>8.15</v>
      </c>
      <c r="N77" s="124">
        <v>21.1</v>
      </c>
      <c r="O77" s="125">
        <v>120.3</v>
      </c>
      <c r="P77" s="124">
        <v>31.9</v>
      </c>
      <c r="Q77" s="124">
        <v>517.9</v>
      </c>
      <c r="R77" s="125">
        <v>1.58</v>
      </c>
      <c r="S77" s="124">
        <v>5.6</v>
      </c>
      <c r="T77" s="269">
        <v>14</v>
      </c>
    </row>
    <row r="78" spans="2:20" s="10" customFormat="1" ht="15.75" thickBot="1">
      <c r="B78" s="52"/>
      <c r="C78" s="29" t="s">
        <v>105</v>
      </c>
      <c r="D78" s="177">
        <v>212</v>
      </c>
      <c r="E78" s="189">
        <v>0.2</v>
      </c>
      <c r="F78" s="201">
        <v>0.01</v>
      </c>
      <c r="G78" s="37">
        <v>9.9</v>
      </c>
      <c r="H78" s="176">
        <v>41</v>
      </c>
      <c r="I78" s="37">
        <v>0.01</v>
      </c>
      <c r="J78" s="37">
        <v>8.9999999999999998E-4</v>
      </c>
      <c r="K78" s="37"/>
      <c r="L78" s="37">
        <v>0.05</v>
      </c>
      <c r="M78" s="37">
        <v>2.2000000000000002</v>
      </c>
      <c r="N78" s="37">
        <v>15.8</v>
      </c>
      <c r="O78" s="37">
        <v>8</v>
      </c>
      <c r="P78" s="37">
        <v>6</v>
      </c>
      <c r="Q78" s="37">
        <v>33.700000000000003</v>
      </c>
      <c r="R78" s="37">
        <v>0.78</v>
      </c>
      <c r="S78" s="37">
        <v>5.0000000000000001E-3</v>
      </c>
      <c r="T78" s="209">
        <v>377</v>
      </c>
    </row>
    <row r="79" spans="2:20" s="10" customFormat="1" ht="15.75" thickBot="1">
      <c r="B79" s="52"/>
      <c r="C79" s="21" t="s">
        <v>94</v>
      </c>
      <c r="D79" s="201">
        <v>30</v>
      </c>
      <c r="E79" s="201">
        <v>2</v>
      </c>
      <c r="F79" s="201">
        <v>0.36</v>
      </c>
      <c r="G79" s="38">
        <v>15.87</v>
      </c>
      <c r="H79" s="201">
        <v>74.7</v>
      </c>
      <c r="I79" s="38">
        <v>5.0999999999999997E-2</v>
      </c>
      <c r="J79" s="38">
        <v>2.4E-2</v>
      </c>
      <c r="K79" s="38"/>
      <c r="L79" s="38"/>
      <c r="M79" s="38"/>
      <c r="N79" s="38">
        <v>8.6999999999999993</v>
      </c>
      <c r="O79" s="38">
        <v>45</v>
      </c>
      <c r="P79" s="38">
        <v>14.1</v>
      </c>
      <c r="Q79" s="38">
        <v>70.5</v>
      </c>
      <c r="R79" s="38">
        <v>1.17</v>
      </c>
      <c r="S79" s="38">
        <v>15.3</v>
      </c>
      <c r="T79" s="330" t="s">
        <v>138</v>
      </c>
    </row>
    <row r="80" spans="2:20" s="10" customFormat="1" ht="15.75" thickBot="1">
      <c r="B80" s="52"/>
      <c r="C80" s="21"/>
      <c r="D80" s="198"/>
      <c r="E80" s="264"/>
      <c r="F80" s="187"/>
      <c r="G80" s="41"/>
      <c r="H80" s="198"/>
      <c r="I80" s="84"/>
      <c r="J80" s="84"/>
      <c r="K80" s="77"/>
      <c r="L80" s="84"/>
      <c r="M80" s="77"/>
      <c r="N80" s="84"/>
      <c r="O80" s="77"/>
      <c r="P80" s="84"/>
      <c r="Q80" s="77"/>
      <c r="R80" s="84"/>
      <c r="S80" s="41"/>
      <c r="T80" s="325"/>
    </row>
    <row r="81" spans="2:20" s="10" customFormat="1" ht="21.6" customHeight="1" thickBot="1">
      <c r="B81" s="117" t="s">
        <v>10</v>
      </c>
      <c r="C81" s="43" t="s">
        <v>11</v>
      </c>
      <c r="D81" s="233">
        <f>SUM(D76:D80)</f>
        <v>512</v>
      </c>
      <c r="E81" s="168">
        <f t="shared" ref="E81:S81" si="10">SUM(E76:E80)</f>
        <v>17.96</v>
      </c>
      <c r="F81" s="168">
        <f t="shared" si="10"/>
        <v>19.37</v>
      </c>
      <c r="G81" s="85">
        <f t="shared" si="10"/>
        <v>69.27</v>
      </c>
      <c r="H81" s="168">
        <f t="shared" si="10"/>
        <v>571.20000000000005</v>
      </c>
      <c r="I81" s="85">
        <f t="shared" si="10"/>
        <v>0.29399999999999998</v>
      </c>
      <c r="J81" s="85">
        <f t="shared" si="10"/>
        <v>0.25690000000000002</v>
      </c>
      <c r="K81" s="85">
        <f t="shared" si="10"/>
        <v>0.32200000000000001</v>
      </c>
      <c r="L81" s="85">
        <f t="shared" si="10"/>
        <v>102.45</v>
      </c>
      <c r="M81" s="85">
        <f t="shared" si="10"/>
        <v>10.490000000000002</v>
      </c>
      <c r="N81" s="85">
        <f t="shared" si="10"/>
        <v>232.79999999999998</v>
      </c>
      <c r="O81" s="85">
        <f t="shared" si="10"/>
        <v>310.3</v>
      </c>
      <c r="P81" s="85">
        <f t="shared" si="10"/>
        <v>72.199999999999989</v>
      </c>
      <c r="Q81" s="85">
        <f t="shared" si="10"/>
        <v>695.1</v>
      </c>
      <c r="R81" s="85">
        <f t="shared" si="10"/>
        <v>4.55</v>
      </c>
      <c r="S81" s="85">
        <f t="shared" si="10"/>
        <v>36.344999999999999</v>
      </c>
      <c r="T81" s="324"/>
    </row>
    <row r="82" spans="2:20" s="10" customFormat="1" ht="16.5" thickBot="1">
      <c r="B82" s="81"/>
      <c r="C82" s="120" t="s">
        <v>168</v>
      </c>
      <c r="D82" s="269">
        <v>60</v>
      </c>
      <c r="E82" s="209">
        <v>0.8</v>
      </c>
      <c r="F82" s="209">
        <v>3.1</v>
      </c>
      <c r="G82" s="36">
        <v>5.4</v>
      </c>
      <c r="H82" s="209">
        <v>53.1</v>
      </c>
      <c r="I82" s="25">
        <v>0.04</v>
      </c>
      <c r="J82" s="26">
        <v>0.04</v>
      </c>
      <c r="K82" s="32"/>
      <c r="L82" s="26">
        <v>52.8</v>
      </c>
      <c r="M82" s="32">
        <v>1.2</v>
      </c>
      <c r="N82" s="26">
        <v>14.6</v>
      </c>
      <c r="O82" s="32">
        <v>31.8</v>
      </c>
      <c r="P82" s="26">
        <v>13.3</v>
      </c>
      <c r="Q82" s="32">
        <v>199.4</v>
      </c>
      <c r="R82" s="26">
        <v>0.5</v>
      </c>
      <c r="S82" s="26">
        <v>2.1</v>
      </c>
      <c r="T82" s="201">
        <v>39</v>
      </c>
    </row>
    <row r="83" spans="2:20" s="10" customFormat="1" ht="16.5" thickBot="1">
      <c r="B83" s="44"/>
      <c r="C83" s="29" t="s">
        <v>117</v>
      </c>
      <c r="D83" s="201">
        <v>210</v>
      </c>
      <c r="E83" s="236">
        <v>1.53</v>
      </c>
      <c r="F83" s="236">
        <v>5.38</v>
      </c>
      <c r="G83" s="50">
        <v>9.52</v>
      </c>
      <c r="H83" s="179">
        <v>93</v>
      </c>
      <c r="I83" s="25">
        <v>2.1999999999999999E-2</v>
      </c>
      <c r="J83" s="26">
        <v>3.2000000000000001E-2</v>
      </c>
      <c r="K83" s="32"/>
      <c r="L83" s="26">
        <v>108</v>
      </c>
      <c r="M83" s="32">
        <v>10.76</v>
      </c>
      <c r="N83" s="26">
        <v>37.200000000000003</v>
      </c>
      <c r="O83" s="32">
        <v>31</v>
      </c>
      <c r="P83" s="26">
        <v>13</v>
      </c>
      <c r="Q83" s="32">
        <v>183.4</v>
      </c>
      <c r="R83" s="26">
        <v>0.47</v>
      </c>
      <c r="S83" s="27">
        <v>15.26</v>
      </c>
      <c r="T83" s="269">
        <v>88</v>
      </c>
    </row>
    <row r="84" spans="2:20" s="10" customFormat="1" ht="16.5" thickBot="1">
      <c r="B84" s="44"/>
      <c r="C84" s="39" t="s">
        <v>170</v>
      </c>
      <c r="D84" s="176">
        <v>80</v>
      </c>
      <c r="E84" s="236">
        <v>17.649999999999999</v>
      </c>
      <c r="F84" s="236">
        <v>14.58</v>
      </c>
      <c r="G84" s="50">
        <v>4.7</v>
      </c>
      <c r="H84" s="179">
        <v>221</v>
      </c>
      <c r="I84" s="25">
        <v>0.04</v>
      </c>
      <c r="J84" s="26">
        <v>0.05</v>
      </c>
      <c r="K84" s="32"/>
      <c r="L84" s="26">
        <v>3</v>
      </c>
      <c r="M84" s="32">
        <v>1.4</v>
      </c>
      <c r="N84" s="26">
        <v>15</v>
      </c>
      <c r="O84" s="32">
        <v>96</v>
      </c>
      <c r="P84" s="26">
        <v>15</v>
      </c>
      <c r="Q84" s="32">
        <v>198.6</v>
      </c>
      <c r="R84" s="26">
        <v>1.89</v>
      </c>
      <c r="S84" s="27">
        <v>3.1</v>
      </c>
      <c r="T84" s="209">
        <v>11</v>
      </c>
    </row>
    <row r="85" spans="2:20" s="10" customFormat="1" ht="15.75" thickBot="1">
      <c r="B85" s="417"/>
      <c r="C85" s="29" t="s">
        <v>22</v>
      </c>
      <c r="D85" s="201">
        <v>150</v>
      </c>
      <c r="E85" s="238">
        <v>3.7</v>
      </c>
      <c r="F85" s="238">
        <v>4</v>
      </c>
      <c r="G85" s="56">
        <v>23.8</v>
      </c>
      <c r="H85" s="181">
        <v>146</v>
      </c>
      <c r="I85" s="57">
        <v>0.12</v>
      </c>
      <c r="J85" s="57">
        <v>0.11</v>
      </c>
      <c r="K85" s="57">
        <v>0.11</v>
      </c>
      <c r="L85" s="57">
        <v>30</v>
      </c>
      <c r="M85" s="57">
        <v>4</v>
      </c>
      <c r="N85" s="57">
        <v>39</v>
      </c>
      <c r="O85" s="57">
        <v>73.5</v>
      </c>
      <c r="P85" s="57">
        <v>24</v>
      </c>
      <c r="Q85" s="57">
        <v>624</v>
      </c>
      <c r="R85" s="57">
        <v>0.8</v>
      </c>
      <c r="S85" s="57">
        <v>4.2</v>
      </c>
      <c r="T85" s="269">
        <v>312</v>
      </c>
    </row>
    <row r="86" spans="2:20" s="10" customFormat="1" ht="15.75" thickBot="1">
      <c r="B86" s="417"/>
      <c r="C86" s="97" t="s">
        <v>18</v>
      </c>
      <c r="D86" s="40">
        <v>200</v>
      </c>
      <c r="E86" s="40">
        <v>1</v>
      </c>
      <c r="F86" s="38">
        <v>0.2</v>
      </c>
      <c r="G86" s="37">
        <v>20.2</v>
      </c>
      <c r="H86" s="37">
        <v>87</v>
      </c>
      <c r="I86" s="37">
        <v>0.02</v>
      </c>
      <c r="J86" s="37">
        <v>0.04</v>
      </c>
      <c r="K86" s="37"/>
      <c r="L86" s="37">
        <v>20</v>
      </c>
      <c r="M86" s="37">
        <v>5</v>
      </c>
      <c r="N86" s="37">
        <v>14</v>
      </c>
      <c r="O86" s="37">
        <v>14</v>
      </c>
      <c r="P86" s="37">
        <v>8</v>
      </c>
      <c r="Q86" s="37">
        <v>190</v>
      </c>
      <c r="R86" s="38">
        <v>1.4</v>
      </c>
      <c r="S86" s="30"/>
      <c r="T86" s="209">
        <v>389</v>
      </c>
    </row>
    <row r="87" spans="2:20" s="10" customFormat="1" ht="15.75" thickBot="1">
      <c r="B87" s="417"/>
      <c r="C87" s="29" t="s">
        <v>69</v>
      </c>
      <c r="D87" s="176">
        <v>40</v>
      </c>
      <c r="E87" s="201">
        <v>3.2</v>
      </c>
      <c r="F87" s="177">
        <v>0.4</v>
      </c>
      <c r="G87" s="38">
        <v>18.399999999999999</v>
      </c>
      <c r="H87" s="177">
        <v>90</v>
      </c>
      <c r="I87" s="38">
        <v>4.3999999999999997E-2</v>
      </c>
      <c r="J87" s="37">
        <v>1.2E-2</v>
      </c>
      <c r="K87" s="37"/>
      <c r="L87" s="37"/>
      <c r="M87" s="37"/>
      <c r="N87" s="37">
        <v>8</v>
      </c>
      <c r="O87" s="37">
        <v>26</v>
      </c>
      <c r="P87" s="37">
        <v>5.6</v>
      </c>
      <c r="Q87" s="30">
        <v>37.200000000000003</v>
      </c>
      <c r="R87" s="38">
        <v>0.44</v>
      </c>
      <c r="S87" s="37">
        <v>1.28</v>
      </c>
      <c r="T87" s="209" t="s">
        <v>103</v>
      </c>
    </row>
    <row r="88" spans="2:20" s="10" customFormat="1" ht="15.75" thickBot="1">
      <c r="B88" s="417"/>
      <c r="C88" s="39" t="s">
        <v>94</v>
      </c>
      <c r="D88" s="189">
        <v>40</v>
      </c>
      <c r="E88" s="189">
        <v>2.66</v>
      </c>
      <c r="F88" s="201">
        <v>0.48</v>
      </c>
      <c r="G88" s="37">
        <v>21.2</v>
      </c>
      <c r="H88" s="176">
        <v>99.6</v>
      </c>
      <c r="I88" s="41">
        <v>6.8000000000000005E-2</v>
      </c>
      <c r="J88" s="41">
        <v>3.2000000000000001E-2</v>
      </c>
      <c r="K88" s="41"/>
      <c r="L88" s="41"/>
      <c r="M88" s="41"/>
      <c r="N88" s="41">
        <v>11.6</v>
      </c>
      <c r="O88" s="41">
        <v>60</v>
      </c>
      <c r="P88" s="41">
        <v>18.8</v>
      </c>
      <c r="Q88" s="41">
        <v>94</v>
      </c>
      <c r="R88" s="41">
        <v>1.56</v>
      </c>
      <c r="S88" s="41">
        <v>20.399999999999999</v>
      </c>
      <c r="T88" s="326" t="s">
        <v>103</v>
      </c>
    </row>
    <row r="89" spans="2:20" s="10" customFormat="1" ht="19.149999999999999" customHeight="1" thickBot="1">
      <c r="B89" s="98"/>
      <c r="C89" s="43" t="s">
        <v>13</v>
      </c>
      <c r="D89" s="260">
        <f>SUM(D82:D88)</f>
        <v>780</v>
      </c>
      <c r="E89" s="261">
        <f>SUM(SUM(E82:E88))</f>
        <v>30.539999999999996</v>
      </c>
      <c r="F89" s="262">
        <f>SUM(SUM(F82:F88))</f>
        <v>28.14</v>
      </c>
      <c r="G89" s="200">
        <f>SUM(SUM(G82:G88))</f>
        <v>103.22000000000001</v>
      </c>
      <c r="H89" s="200">
        <f>SUM(SUM(H82:H88))</f>
        <v>789.7</v>
      </c>
      <c r="I89" s="85">
        <f t="shared" ref="I89:S89" si="11">SUM(I82:I88)</f>
        <v>0.35399999999999998</v>
      </c>
      <c r="J89" s="85">
        <f t="shared" si="11"/>
        <v>0.31600000000000006</v>
      </c>
      <c r="K89" s="85">
        <f t="shared" si="11"/>
        <v>0.11</v>
      </c>
      <c r="L89" s="85">
        <f t="shared" si="11"/>
        <v>213.8</v>
      </c>
      <c r="M89" s="85">
        <f t="shared" si="11"/>
        <v>22.36</v>
      </c>
      <c r="N89" s="85">
        <f t="shared" si="11"/>
        <v>139.4</v>
      </c>
      <c r="O89" s="85">
        <f t="shared" si="11"/>
        <v>332.3</v>
      </c>
      <c r="P89" s="85">
        <f t="shared" si="11"/>
        <v>97.699999999999989</v>
      </c>
      <c r="Q89" s="85">
        <f t="shared" si="11"/>
        <v>1526.6000000000001</v>
      </c>
      <c r="R89" s="85">
        <f t="shared" si="11"/>
        <v>7.0600000000000005</v>
      </c>
      <c r="S89" s="85">
        <f t="shared" si="11"/>
        <v>46.34</v>
      </c>
      <c r="T89" s="269"/>
    </row>
    <row r="90" spans="2:20" s="10" customFormat="1" ht="16.5" thickBot="1">
      <c r="B90" s="64"/>
      <c r="C90" s="67" t="s">
        <v>14</v>
      </c>
      <c r="D90" s="251">
        <f>D89+D81</f>
        <v>1292</v>
      </c>
      <c r="E90" s="191">
        <f>SUM(E81,E89)</f>
        <v>48.5</v>
      </c>
      <c r="F90" s="191">
        <f>SUM(F81,F89)</f>
        <v>47.510000000000005</v>
      </c>
      <c r="G90" s="68">
        <f t="shared" ref="G90:R90" si="12">SUM(G81,G89)</f>
        <v>172.49</v>
      </c>
      <c r="H90" s="191">
        <f t="shared" si="12"/>
        <v>1360.9</v>
      </c>
      <c r="I90" s="68">
        <f t="shared" si="12"/>
        <v>0.64799999999999991</v>
      </c>
      <c r="J90" s="68">
        <f t="shared" si="12"/>
        <v>0.57290000000000008</v>
      </c>
      <c r="K90" s="68">
        <f t="shared" si="12"/>
        <v>0.432</v>
      </c>
      <c r="L90" s="68">
        <f t="shared" si="12"/>
        <v>316.25</v>
      </c>
      <c r="M90" s="68">
        <f t="shared" si="12"/>
        <v>32.85</v>
      </c>
      <c r="N90" s="68">
        <f t="shared" si="12"/>
        <v>372.2</v>
      </c>
      <c r="O90" s="68">
        <f t="shared" si="12"/>
        <v>642.6</v>
      </c>
      <c r="P90" s="68">
        <f t="shared" si="12"/>
        <v>169.89999999999998</v>
      </c>
      <c r="Q90" s="68">
        <f t="shared" si="12"/>
        <v>2221.7000000000003</v>
      </c>
      <c r="R90" s="68">
        <f t="shared" si="12"/>
        <v>11.61</v>
      </c>
      <c r="S90" s="68">
        <f>SUM(S81,S89)/1000</f>
        <v>8.2685000000000008E-2</v>
      </c>
      <c r="T90" s="207"/>
    </row>
    <row r="91" spans="2:20" s="10" customFormat="1" ht="33.6" customHeight="1" thickBot="1">
      <c r="B91" s="40"/>
      <c r="C91" s="43" t="s">
        <v>15</v>
      </c>
      <c r="D91" s="233"/>
      <c r="E91" s="253">
        <f>E90*100/77</f>
        <v>62.987012987012989</v>
      </c>
      <c r="F91" s="197">
        <f>F90*100/79</f>
        <v>60.139240506329124</v>
      </c>
      <c r="G91" s="72">
        <f>G90*100/335</f>
        <v>51.48955223880597</v>
      </c>
      <c r="H91" s="192">
        <f>H90*100/2350</f>
        <v>57.910638297872339</v>
      </c>
      <c r="I91" s="74">
        <f>I90*100/1.2</f>
        <v>54</v>
      </c>
      <c r="J91" s="71">
        <f>J90*100/1.4</f>
        <v>40.921428571428578</v>
      </c>
      <c r="K91" s="71">
        <f>K90*100/10</f>
        <v>4.32</v>
      </c>
      <c r="L91" s="71">
        <f>L90*100/700</f>
        <v>45.178571428571431</v>
      </c>
      <c r="M91" s="71">
        <f>M90*100/60</f>
        <v>54.75</v>
      </c>
      <c r="N91" s="71">
        <f>N90*100/1100</f>
        <v>33.836363636363636</v>
      </c>
      <c r="O91" s="71">
        <f>O90*100/1100</f>
        <v>58.418181818181822</v>
      </c>
      <c r="P91" s="71">
        <f>P90*100/250</f>
        <v>67.95999999999998</v>
      </c>
      <c r="Q91" s="71">
        <f>Q90*100/1100</f>
        <v>201.9727272727273</v>
      </c>
      <c r="R91" s="74">
        <f>R90*100/12</f>
        <v>96.75</v>
      </c>
      <c r="S91" s="74">
        <f>S90*100/0.1</f>
        <v>82.685000000000002</v>
      </c>
      <c r="T91" s="207"/>
    </row>
    <row r="92" spans="2:20" s="10" customFormat="1">
      <c r="B92" s="65"/>
      <c r="D92" s="172"/>
      <c r="E92" s="172"/>
      <c r="F92" s="172"/>
      <c r="H92" s="172"/>
      <c r="T92" s="244"/>
    </row>
    <row r="93" spans="2:20" s="10" customFormat="1" ht="15.75" thickBot="1">
      <c r="B93" s="77"/>
      <c r="C93" s="78"/>
      <c r="D93" s="199"/>
      <c r="E93" s="199"/>
      <c r="F93" s="199"/>
      <c r="G93" s="91"/>
      <c r="H93" s="199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207"/>
    </row>
    <row r="94" spans="2:20" s="10" customFormat="1" ht="15" customHeight="1" thickBot="1">
      <c r="B94" s="405" t="s">
        <v>1</v>
      </c>
      <c r="C94" s="405" t="s">
        <v>2</v>
      </c>
      <c r="D94" s="407" t="s">
        <v>66</v>
      </c>
      <c r="E94" s="408" t="s">
        <v>54</v>
      </c>
      <c r="F94" s="409"/>
      <c r="G94" s="410"/>
      <c r="H94" s="407" t="s">
        <v>93</v>
      </c>
      <c r="I94" s="408" t="s">
        <v>55</v>
      </c>
      <c r="J94" s="409"/>
      <c r="K94" s="409"/>
      <c r="L94" s="409"/>
      <c r="M94" s="410"/>
      <c r="N94" s="408" t="s">
        <v>60</v>
      </c>
      <c r="O94" s="409"/>
      <c r="P94" s="409"/>
      <c r="Q94" s="409"/>
      <c r="R94" s="409"/>
      <c r="S94" s="410"/>
      <c r="T94" s="407" t="s">
        <v>3</v>
      </c>
    </row>
    <row r="95" spans="2:20" s="10" customFormat="1" ht="40.9" customHeight="1" thickBot="1">
      <c r="B95" s="406"/>
      <c r="C95" s="406"/>
      <c r="D95" s="401"/>
      <c r="E95" s="216" t="s">
        <v>4</v>
      </c>
      <c r="F95" s="216" t="s">
        <v>5</v>
      </c>
      <c r="G95" s="12" t="s">
        <v>6</v>
      </c>
      <c r="H95" s="401"/>
      <c r="I95" s="13" t="s">
        <v>56</v>
      </c>
      <c r="J95" s="13" t="s">
        <v>57</v>
      </c>
      <c r="K95" s="13" t="s">
        <v>68</v>
      </c>
      <c r="L95" s="13" t="s">
        <v>58</v>
      </c>
      <c r="M95" s="13" t="s">
        <v>59</v>
      </c>
      <c r="N95" s="13" t="s">
        <v>61</v>
      </c>
      <c r="O95" s="13" t="s">
        <v>62</v>
      </c>
      <c r="P95" s="13" t="s">
        <v>64</v>
      </c>
      <c r="Q95" s="13" t="s">
        <v>65</v>
      </c>
      <c r="R95" s="13" t="s">
        <v>63</v>
      </c>
      <c r="S95" s="13" t="s">
        <v>67</v>
      </c>
      <c r="T95" s="401"/>
    </row>
    <row r="96" spans="2:20" s="10" customFormat="1">
      <c r="B96" s="14"/>
      <c r="C96" s="15" t="s">
        <v>7</v>
      </c>
      <c r="D96" s="398"/>
      <c r="E96" s="398"/>
      <c r="F96" s="398"/>
      <c r="G96" s="414"/>
      <c r="H96" s="398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403"/>
    </row>
    <row r="97" spans="2:22" s="10" customFormat="1" ht="15.75" thickBot="1">
      <c r="B97" s="17"/>
      <c r="C97" s="18" t="s">
        <v>23</v>
      </c>
      <c r="D97" s="419"/>
      <c r="E97" s="419"/>
      <c r="F97" s="419"/>
      <c r="G97" s="420"/>
      <c r="H97" s="4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404"/>
    </row>
    <row r="98" spans="2:22" s="10" customFormat="1" ht="16.5" thickBot="1">
      <c r="B98" s="20"/>
      <c r="C98" s="21" t="s">
        <v>100</v>
      </c>
      <c r="D98" s="173">
        <v>60</v>
      </c>
      <c r="E98" s="228">
        <v>7.6</v>
      </c>
      <c r="F98" s="229">
        <v>7.1</v>
      </c>
      <c r="G98" s="23">
        <v>20.6</v>
      </c>
      <c r="H98" s="173">
        <v>177.6</v>
      </c>
      <c r="I98" s="25">
        <v>7.1999999999999995E-2</v>
      </c>
      <c r="J98" s="25">
        <v>0.08</v>
      </c>
      <c r="K98" s="24">
        <v>0</v>
      </c>
      <c r="L98" s="25">
        <v>0.05</v>
      </c>
      <c r="M98" s="25">
        <v>0.32</v>
      </c>
      <c r="N98" s="26">
        <v>210</v>
      </c>
      <c r="O98" s="27">
        <v>142</v>
      </c>
      <c r="P98" s="27">
        <v>23.2</v>
      </c>
      <c r="Q98" s="27"/>
      <c r="R98" s="27">
        <v>0.94</v>
      </c>
      <c r="S98" s="27">
        <v>0</v>
      </c>
      <c r="T98" s="322" t="s">
        <v>103</v>
      </c>
      <c r="V98" s="368"/>
    </row>
    <row r="99" spans="2:22" s="10" customFormat="1" ht="16.5" thickBot="1">
      <c r="B99" s="44"/>
      <c r="C99" s="29" t="s">
        <v>106</v>
      </c>
      <c r="D99" s="189">
        <v>155</v>
      </c>
      <c r="E99" s="174">
        <v>5.7</v>
      </c>
      <c r="F99" s="174">
        <v>8.6</v>
      </c>
      <c r="G99" s="31">
        <v>24</v>
      </c>
      <c r="H99" s="174">
        <v>196.4</v>
      </c>
      <c r="I99" s="25">
        <v>7.4999999999999997E-2</v>
      </c>
      <c r="J99" s="26">
        <v>0.11</v>
      </c>
      <c r="K99" s="32">
        <v>7.0000000000000007E-2</v>
      </c>
      <c r="L99" s="26">
        <v>24.9</v>
      </c>
      <c r="M99" s="32">
        <v>0.4</v>
      </c>
      <c r="N99" s="26">
        <v>94.8</v>
      </c>
      <c r="O99" s="32">
        <v>123</v>
      </c>
      <c r="P99" s="26">
        <v>27</v>
      </c>
      <c r="Q99" s="32">
        <v>201.2</v>
      </c>
      <c r="R99" s="26">
        <v>0.5</v>
      </c>
      <c r="S99" s="27">
        <v>4.4000000000000004</v>
      </c>
      <c r="T99" s="209">
        <v>229</v>
      </c>
    </row>
    <row r="100" spans="2:22" s="10" customFormat="1" ht="16.5" thickBot="1">
      <c r="B100" s="423" t="s">
        <v>9</v>
      </c>
      <c r="C100" s="29" t="s">
        <v>99</v>
      </c>
      <c r="D100" s="263">
        <v>200</v>
      </c>
      <c r="E100" s="231">
        <v>0.1</v>
      </c>
      <c r="F100" s="232">
        <v>0</v>
      </c>
      <c r="G100" s="33">
        <v>9</v>
      </c>
      <c r="H100" s="175">
        <v>36</v>
      </c>
      <c r="I100" s="101">
        <v>0.04</v>
      </c>
      <c r="J100" s="101">
        <v>0.01</v>
      </c>
      <c r="K100" s="101"/>
      <c r="L100" s="101">
        <v>0.3</v>
      </c>
      <c r="M100" s="101">
        <v>0.04</v>
      </c>
      <c r="N100" s="101">
        <v>4.5</v>
      </c>
      <c r="O100" s="101">
        <v>7.2</v>
      </c>
      <c r="P100" s="101">
        <v>3.8</v>
      </c>
      <c r="Q100" s="101">
        <v>20.8</v>
      </c>
      <c r="R100" s="102">
        <v>0.7</v>
      </c>
      <c r="S100" s="101">
        <v>0</v>
      </c>
      <c r="T100" s="323">
        <v>376</v>
      </c>
    </row>
    <row r="101" spans="2:22" s="10" customFormat="1" ht="15.75" thickBot="1">
      <c r="B101" s="423"/>
      <c r="C101" s="29" t="s">
        <v>101</v>
      </c>
      <c r="D101" s="176">
        <v>100</v>
      </c>
      <c r="E101" s="201"/>
      <c r="F101" s="177"/>
      <c r="G101" s="38"/>
      <c r="H101" s="177"/>
      <c r="I101" s="38"/>
      <c r="J101" s="37"/>
      <c r="K101" s="37"/>
      <c r="L101" s="37"/>
      <c r="M101" s="37"/>
      <c r="N101" s="37"/>
      <c r="O101" s="37"/>
      <c r="P101" s="37"/>
      <c r="Q101" s="30"/>
      <c r="R101" s="38"/>
      <c r="S101" s="37"/>
      <c r="T101" s="209"/>
    </row>
    <row r="102" spans="2:22" s="10" customFormat="1" ht="15.75" thickBot="1">
      <c r="B102" s="423"/>
      <c r="C102" s="21" t="s">
        <v>94</v>
      </c>
      <c r="D102" s="198">
        <v>30</v>
      </c>
      <c r="E102" s="264">
        <v>2</v>
      </c>
      <c r="F102" s="187">
        <v>0.36</v>
      </c>
      <c r="G102" s="41">
        <v>15.87</v>
      </c>
      <c r="H102" s="198">
        <v>74.7</v>
      </c>
      <c r="I102" s="61">
        <v>5.0999999999999997E-2</v>
      </c>
      <c r="J102" s="61">
        <v>2.4E-2</v>
      </c>
      <c r="K102" s="77"/>
      <c r="L102" s="61"/>
      <c r="M102" s="77"/>
      <c r="N102" s="61">
        <v>8.6999999999999993</v>
      </c>
      <c r="O102" s="77">
        <v>45</v>
      </c>
      <c r="P102" s="61">
        <v>14.1</v>
      </c>
      <c r="Q102" s="77">
        <v>70.5</v>
      </c>
      <c r="R102" s="84">
        <v>1.17</v>
      </c>
      <c r="S102" s="63">
        <v>15.3</v>
      </c>
      <c r="T102" s="330" t="s">
        <v>138</v>
      </c>
    </row>
    <row r="103" spans="2:22" s="10" customFormat="1" ht="15.75" thickBot="1">
      <c r="B103" s="423"/>
      <c r="C103" s="29"/>
      <c r="D103" s="176"/>
      <c r="E103" s="201"/>
      <c r="F103" s="201"/>
      <c r="G103" s="38"/>
      <c r="H103" s="201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209"/>
    </row>
    <row r="104" spans="2:22" s="10" customFormat="1" ht="21.6" customHeight="1" thickBot="1">
      <c r="B104" s="42" t="s">
        <v>10</v>
      </c>
      <c r="C104" s="43" t="s">
        <v>11</v>
      </c>
      <c r="D104" s="233">
        <f>SUM(D98:D103)</f>
        <v>545</v>
      </c>
      <c r="E104" s="168">
        <f t="shared" ref="E104:S104" si="13">SUM(E98:E103)</f>
        <v>15.4</v>
      </c>
      <c r="F104" s="168">
        <f t="shared" si="13"/>
        <v>16.059999999999999</v>
      </c>
      <c r="G104" s="163">
        <f t="shared" si="13"/>
        <v>69.47</v>
      </c>
      <c r="H104" s="169">
        <f t="shared" si="13"/>
        <v>484.7</v>
      </c>
      <c r="I104" s="87">
        <f t="shared" si="13"/>
        <v>0.23799999999999999</v>
      </c>
      <c r="J104" s="87">
        <f t="shared" si="13"/>
        <v>0.224</v>
      </c>
      <c r="K104" s="87">
        <f t="shared" si="13"/>
        <v>7.0000000000000007E-2</v>
      </c>
      <c r="L104" s="87">
        <f t="shared" si="13"/>
        <v>25.25</v>
      </c>
      <c r="M104" s="87">
        <f t="shared" si="13"/>
        <v>0.76</v>
      </c>
      <c r="N104" s="87">
        <f t="shared" si="13"/>
        <v>318</v>
      </c>
      <c r="O104" s="87">
        <f t="shared" si="13"/>
        <v>317.2</v>
      </c>
      <c r="P104" s="87">
        <f t="shared" si="13"/>
        <v>68.099999999999994</v>
      </c>
      <c r="Q104" s="42">
        <f t="shared" si="13"/>
        <v>292.5</v>
      </c>
      <c r="R104" s="87">
        <f t="shared" si="13"/>
        <v>3.3099999999999996</v>
      </c>
      <c r="S104" s="87">
        <f t="shared" si="13"/>
        <v>19.700000000000003</v>
      </c>
      <c r="T104" s="324"/>
    </row>
    <row r="105" spans="2:22" s="10" customFormat="1" ht="16.5" thickBot="1">
      <c r="B105" s="44"/>
      <c r="C105" s="7" t="s">
        <v>80</v>
      </c>
      <c r="D105" s="209">
        <v>60</v>
      </c>
      <c r="E105" s="266">
        <v>2.6</v>
      </c>
      <c r="F105" s="266">
        <v>6.1</v>
      </c>
      <c r="G105" s="22">
        <v>3.6</v>
      </c>
      <c r="H105" s="173">
        <v>80</v>
      </c>
      <c r="I105" s="47">
        <v>6.0000000000000001E-3</v>
      </c>
      <c r="J105" s="47">
        <v>0.04</v>
      </c>
      <c r="K105" s="47">
        <v>0.13</v>
      </c>
      <c r="L105" s="47">
        <v>12</v>
      </c>
      <c r="M105" s="47">
        <v>0.8</v>
      </c>
      <c r="N105" s="47">
        <v>97.4</v>
      </c>
      <c r="O105" s="47">
        <v>61.4</v>
      </c>
      <c r="P105" s="47">
        <v>11.2</v>
      </c>
      <c r="Q105" s="48">
        <v>101</v>
      </c>
      <c r="R105" s="49">
        <v>0.6</v>
      </c>
      <c r="S105" s="47">
        <v>2.2000000000000002</v>
      </c>
      <c r="T105" s="209" t="s">
        <v>139</v>
      </c>
    </row>
    <row r="106" spans="2:22" s="10" customFormat="1" ht="16.5" thickBot="1">
      <c r="B106" s="28"/>
      <c r="C106" s="29" t="s">
        <v>186</v>
      </c>
      <c r="D106" s="201">
        <v>210</v>
      </c>
      <c r="E106" s="236">
        <v>3.2</v>
      </c>
      <c r="F106" s="236">
        <v>5.7</v>
      </c>
      <c r="G106" s="50">
        <v>9.1</v>
      </c>
      <c r="H106" s="179">
        <v>100.5</v>
      </c>
      <c r="I106" s="49">
        <v>0.05</v>
      </c>
      <c r="J106" s="48">
        <v>0.06</v>
      </c>
      <c r="K106" s="49"/>
      <c r="L106" s="49">
        <v>46.5</v>
      </c>
      <c r="M106" s="48">
        <v>3.4</v>
      </c>
      <c r="N106" s="49">
        <v>44</v>
      </c>
      <c r="O106" s="48">
        <v>80</v>
      </c>
      <c r="P106" s="49">
        <v>26.1</v>
      </c>
      <c r="Q106" s="51">
        <v>299.10000000000002</v>
      </c>
      <c r="R106" s="49">
        <v>1.32</v>
      </c>
      <c r="S106" s="47">
        <v>4.7</v>
      </c>
      <c r="T106" s="209">
        <v>296</v>
      </c>
    </row>
    <row r="107" spans="2:22" s="10" customFormat="1" ht="15" customHeight="1" thickBot="1">
      <c r="B107" s="52" t="s">
        <v>12</v>
      </c>
      <c r="C107" s="39" t="s">
        <v>86</v>
      </c>
      <c r="D107" s="176">
        <v>110</v>
      </c>
      <c r="E107" s="275">
        <v>8.4</v>
      </c>
      <c r="F107" s="203">
        <v>12</v>
      </c>
      <c r="G107" s="108">
        <v>9</v>
      </c>
      <c r="H107" s="203">
        <v>178</v>
      </c>
      <c r="I107" s="25">
        <v>0.03</v>
      </c>
      <c r="J107" s="26">
        <v>0.05</v>
      </c>
      <c r="K107" s="32"/>
      <c r="L107" s="26">
        <v>7.4</v>
      </c>
      <c r="M107" s="32">
        <v>1</v>
      </c>
      <c r="N107" s="26">
        <v>32.4</v>
      </c>
      <c r="O107" s="32">
        <v>84.5</v>
      </c>
      <c r="P107" s="26">
        <v>13.6</v>
      </c>
      <c r="Q107" s="32">
        <v>176.8</v>
      </c>
      <c r="R107" s="26">
        <v>1.1000000000000001</v>
      </c>
      <c r="S107" s="27">
        <v>3.6</v>
      </c>
      <c r="T107" s="209" t="s">
        <v>140</v>
      </c>
    </row>
    <row r="108" spans="2:22" s="10" customFormat="1" ht="15" customHeight="1" thickBot="1">
      <c r="B108" s="417"/>
      <c r="C108" s="29" t="s">
        <v>75</v>
      </c>
      <c r="D108" s="201">
        <v>150</v>
      </c>
      <c r="E108" s="208">
        <v>5.0999999999999996</v>
      </c>
      <c r="F108" s="208">
        <v>4.4000000000000004</v>
      </c>
      <c r="G108" s="49">
        <v>30</v>
      </c>
      <c r="H108" s="178">
        <v>180</v>
      </c>
      <c r="I108" s="48">
        <v>0.06</v>
      </c>
      <c r="J108" s="49">
        <v>0.03</v>
      </c>
      <c r="K108" s="48">
        <v>7.3999999999999996E-2</v>
      </c>
      <c r="L108" s="49">
        <v>28</v>
      </c>
      <c r="M108" s="48"/>
      <c r="N108" s="49">
        <v>12</v>
      </c>
      <c r="O108" s="48">
        <v>42</v>
      </c>
      <c r="P108" s="49">
        <v>7</v>
      </c>
      <c r="Q108" s="49">
        <v>53</v>
      </c>
      <c r="R108" s="48">
        <v>1.05</v>
      </c>
      <c r="S108" s="49">
        <v>3.1</v>
      </c>
      <c r="T108" s="258">
        <v>203</v>
      </c>
    </row>
    <row r="109" spans="2:22" s="10" customFormat="1" ht="18" customHeight="1" thickBot="1">
      <c r="B109" s="417"/>
      <c r="C109" s="39" t="s">
        <v>171</v>
      </c>
      <c r="D109" s="201">
        <v>200</v>
      </c>
      <c r="E109" s="249">
        <v>0.3</v>
      </c>
      <c r="F109" s="238">
        <v>0.1</v>
      </c>
      <c r="G109" s="56">
        <v>10.3</v>
      </c>
      <c r="H109" s="190">
        <v>43.5</v>
      </c>
      <c r="I109" s="90">
        <v>0.01</v>
      </c>
      <c r="J109" s="91">
        <v>0.01</v>
      </c>
      <c r="K109" s="90"/>
      <c r="L109" s="91">
        <v>4.0999999999999996</v>
      </c>
      <c r="M109" s="90">
        <v>2.5</v>
      </c>
      <c r="N109" s="91">
        <v>13</v>
      </c>
      <c r="O109" s="90">
        <v>10</v>
      </c>
      <c r="P109" s="92">
        <v>9</v>
      </c>
      <c r="Q109" s="91">
        <v>75</v>
      </c>
      <c r="R109" s="90">
        <v>0.2</v>
      </c>
      <c r="S109" s="90">
        <v>0.8</v>
      </c>
      <c r="T109" s="209">
        <v>70</v>
      </c>
    </row>
    <row r="110" spans="2:22" s="10" customFormat="1" ht="15.75" thickBot="1">
      <c r="B110" s="417"/>
      <c r="C110" s="29" t="s">
        <v>69</v>
      </c>
      <c r="D110" s="176">
        <v>40</v>
      </c>
      <c r="E110" s="201">
        <v>3.2</v>
      </c>
      <c r="F110" s="177">
        <v>0.4</v>
      </c>
      <c r="G110" s="38">
        <v>18.399999999999999</v>
      </c>
      <c r="H110" s="177">
        <v>90</v>
      </c>
      <c r="I110" s="38">
        <v>4.3999999999999997E-2</v>
      </c>
      <c r="J110" s="37">
        <v>1.2E-2</v>
      </c>
      <c r="K110" s="37"/>
      <c r="L110" s="37"/>
      <c r="M110" s="37"/>
      <c r="N110" s="37">
        <v>8</v>
      </c>
      <c r="O110" s="37">
        <v>26</v>
      </c>
      <c r="P110" s="37">
        <v>5.6</v>
      </c>
      <c r="Q110" s="30">
        <v>37.200000000000003</v>
      </c>
      <c r="R110" s="38">
        <v>0.44</v>
      </c>
      <c r="S110" s="37">
        <v>1.28</v>
      </c>
      <c r="T110" s="269" t="s">
        <v>103</v>
      </c>
    </row>
    <row r="111" spans="2:22" s="10" customFormat="1" ht="15.75" thickBot="1">
      <c r="B111" s="417"/>
      <c r="C111" s="39" t="s">
        <v>94</v>
      </c>
      <c r="D111" s="198">
        <v>30</v>
      </c>
      <c r="E111" s="239">
        <v>2</v>
      </c>
      <c r="F111" s="240">
        <v>0.36</v>
      </c>
      <c r="G111" s="103">
        <v>15.87</v>
      </c>
      <c r="H111" s="182">
        <v>74.7</v>
      </c>
      <c r="I111" s="38">
        <v>5.0999999999999997E-2</v>
      </c>
      <c r="J111" s="38">
        <v>2.4E-2</v>
      </c>
      <c r="K111" s="77"/>
      <c r="L111" s="38"/>
      <c r="M111" s="77"/>
      <c r="N111" s="38">
        <v>8.6999999999999993</v>
      </c>
      <c r="O111" s="77">
        <v>45</v>
      </c>
      <c r="P111" s="38">
        <v>14.1</v>
      </c>
      <c r="Q111" s="77">
        <v>70.5</v>
      </c>
      <c r="R111" s="84">
        <v>1.17</v>
      </c>
      <c r="S111" s="37">
        <v>15.3</v>
      </c>
      <c r="T111" s="269" t="s">
        <v>103</v>
      </c>
    </row>
    <row r="112" spans="2:22" s="10" customFormat="1" ht="23.45" customHeight="1" thickBot="1">
      <c r="B112" s="58"/>
      <c r="C112" s="43" t="s">
        <v>13</v>
      </c>
      <c r="D112" s="260">
        <f>SUM(D105:D111)</f>
        <v>800</v>
      </c>
      <c r="E112" s="261">
        <f>SUM(SUM(E105:E111))</f>
        <v>24.8</v>
      </c>
      <c r="F112" s="262">
        <f>SUM(SUM(F105:F111))</f>
        <v>29.060000000000002</v>
      </c>
      <c r="G112" s="100">
        <f>SUM(SUM(G105:G111))</f>
        <v>96.27000000000001</v>
      </c>
      <c r="H112" s="200">
        <f>SUM(SUM(H105:H111))</f>
        <v>746.7</v>
      </c>
      <c r="I112" s="60">
        <f>SUM(SUM(I105:I111))</f>
        <v>0.251</v>
      </c>
      <c r="J112" s="60">
        <f t="shared" ref="J112:S112" si="14">SUM(SUM(J105:J111))</f>
        <v>0.22600000000000003</v>
      </c>
      <c r="K112" s="60">
        <f t="shared" si="14"/>
        <v>0.20400000000000001</v>
      </c>
      <c r="L112" s="60">
        <f t="shared" si="14"/>
        <v>98</v>
      </c>
      <c r="M112" s="60">
        <f t="shared" si="14"/>
        <v>7.7</v>
      </c>
      <c r="N112" s="60">
        <f t="shared" si="14"/>
        <v>215.5</v>
      </c>
      <c r="O112" s="60">
        <f t="shared" si="14"/>
        <v>348.9</v>
      </c>
      <c r="P112" s="60">
        <f t="shared" si="14"/>
        <v>86.6</v>
      </c>
      <c r="Q112" s="60">
        <f t="shared" si="14"/>
        <v>812.60000000000014</v>
      </c>
      <c r="R112" s="60">
        <f t="shared" si="14"/>
        <v>5.8800000000000008</v>
      </c>
      <c r="S112" s="60">
        <f t="shared" si="14"/>
        <v>30.98</v>
      </c>
      <c r="T112" s="209"/>
    </row>
    <row r="113" spans="2:20" s="10" customFormat="1" ht="21" customHeight="1" thickBot="1">
      <c r="B113" s="66"/>
      <c r="C113" s="67" t="s">
        <v>14</v>
      </c>
      <c r="D113" s="204">
        <f>D104+D112</f>
        <v>1345</v>
      </c>
      <c r="E113" s="204">
        <f t="shared" ref="E113:R113" si="15">SUM(E104,E112)</f>
        <v>40.200000000000003</v>
      </c>
      <c r="F113" s="204">
        <f t="shared" si="15"/>
        <v>45.120000000000005</v>
      </c>
      <c r="G113" s="109">
        <f t="shared" si="15"/>
        <v>165.74</v>
      </c>
      <c r="H113" s="204">
        <f t="shared" si="15"/>
        <v>1231.4000000000001</v>
      </c>
      <c r="I113" s="109">
        <f t="shared" si="15"/>
        <v>0.48899999999999999</v>
      </c>
      <c r="J113" s="109">
        <f t="shared" si="15"/>
        <v>0.45000000000000007</v>
      </c>
      <c r="K113" s="109">
        <f t="shared" si="15"/>
        <v>0.27400000000000002</v>
      </c>
      <c r="L113" s="109">
        <f t="shared" si="15"/>
        <v>123.25</v>
      </c>
      <c r="M113" s="109">
        <f t="shared" si="15"/>
        <v>8.4600000000000009</v>
      </c>
      <c r="N113" s="109">
        <f t="shared" si="15"/>
        <v>533.5</v>
      </c>
      <c r="O113" s="109">
        <f t="shared" si="15"/>
        <v>666.09999999999991</v>
      </c>
      <c r="P113" s="109">
        <f t="shared" si="15"/>
        <v>154.69999999999999</v>
      </c>
      <c r="Q113" s="109">
        <f t="shared" si="15"/>
        <v>1105.1000000000001</v>
      </c>
      <c r="R113" s="109">
        <f t="shared" si="15"/>
        <v>9.1900000000000013</v>
      </c>
      <c r="S113" s="109">
        <f>SUM(S104,S112)/1000</f>
        <v>5.068000000000001E-2</v>
      </c>
      <c r="T113" s="207"/>
    </row>
    <row r="114" spans="2:20" s="10" customFormat="1" ht="36" customHeight="1" thickBot="1">
      <c r="B114" s="24"/>
      <c r="C114" s="70" t="s">
        <v>15</v>
      </c>
      <c r="D114" s="252"/>
      <c r="E114" s="253">
        <f>E113*100/77</f>
        <v>52.207792207792217</v>
      </c>
      <c r="F114" s="197">
        <f>F113*100/79</f>
        <v>57.11392405063291</v>
      </c>
      <c r="G114" s="72">
        <f>G113*100/335</f>
        <v>49.474626865671645</v>
      </c>
      <c r="H114" s="192">
        <f>H113*100/2350</f>
        <v>52.400000000000006</v>
      </c>
      <c r="I114" s="74">
        <f>I113*100/1.2</f>
        <v>40.75</v>
      </c>
      <c r="J114" s="71">
        <f>J113*100/1.4</f>
        <v>32.142857142857153</v>
      </c>
      <c r="K114" s="71">
        <f>K113*100/10</f>
        <v>2.74</v>
      </c>
      <c r="L114" s="71">
        <f>L113*100/700</f>
        <v>17.607142857142858</v>
      </c>
      <c r="M114" s="71">
        <f>M113*100/60</f>
        <v>14.100000000000001</v>
      </c>
      <c r="N114" s="71">
        <f>N113*100/1100</f>
        <v>48.5</v>
      </c>
      <c r="O114" s="71">
        <f>O113*100/1100</f>
        <v>60.55454545454544</v>
      </c>
      <c r="P114" s="71">
        <f>P113*100/250</f>
        <v>61.879999999999995</v>
      </c>
      <c r="Q114" s="71">
        <f>Q113*100/1100</f>
        <v>100.46363636363638</v>
      </c>
      <c r="R114" s="74">
        <f>R113*100/12</f>
        <v>76.583333333333343</v>
      </c>
      <c r="S114" s="74">
        <f>S113*100/0.1</f>
        <v>50.680000000000014</v>
      </c>
      <c r="T114" s="207"/>
    </row>
    <row r="115" spans="2:20" s="10" customFormat="1" ht="17.45" customHeight="1">
      <c r="B115" s="110"/>
      <c r="C115" s="111"/>
      <c r="D115" s="265"/>
      <c r="E115" s="206"/>
      <c r="F115" s="206"/>
      <c r="G115" s="112"/>
      <c r="H115" s="206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207"/>
    </row>
    <row r="116" spans="2:20" s="10" customFormat="1">
      <c r="B116" s="77"/>
      <c r="C116" s="78"/>
      <c r="D116" s="199"/>
      <c r="E116" s="199"/>
      <c r="F116" s="199"/>
      <c r="G116" s="91"/>
      <c r="H116" s="199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207"/>
    </row>
    <row r="117" spans="2:20" s="10" customFormat="1">
      <c r="B117" s="77"/>
      <c r="C117" s="78"/>
      <c r="D117" s="198"/>
      <c r="E117" s="207"/>
      <c r="F117" s="207"/>
      <c r="G117" s="69"/>
      <c r="H117" s="207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207"/>
    </row>
    <row r="118" spans="2:20" s="10" customFormat="1" ht="15.75" thickBot="1">
      <c r="B118" s="77"/>
      <c r="C118" s="78"/>
      <c r="D118" s="199"/>
      <c r="E118" s="199"/>
      <c r="F118" s="199"/>
      <c r="G118" s="91"/>
      <c r="H118" s="199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207"/>
    </row>
    <row r="119" spans="2:20" s="10" customFormat="1" ht="15" customHeight="1" thickBot="1">
      <c r="B119" s="405" t="s">
        <v>1</v>
      </c>
      <c r="C119" s="405" t="s">
        <v>2</v>
      </c>
      <c r="D119" s="407" t="s">
        <v>66</v>
      </c>
      <c r="E119" s="408" t="s">
        <v>54</v>
      </c>
      <c r="F119" s="409"/>
      <c r="G119" s="410"/>
      <c r="H119" s="407" t="s">
        <v>93</v>
      </c>
      <c r="I119" s="408" t="s">
        <v>55</v>
      </c>
      <c r="J119" s="409"/>
      <c r="K119" s="409"/>
      <c r="L119" s="409"/>
      <c r="M119" s="410"/>
      <c r="N119" s="408" t="s">
        <v>60</v>
      </c>
      <c r="O119" s="409"/>
      <c r="P119" s="409"/>
      <c r="Q119" s="409"/>
      <c r="R119" s="409"/>
      <c r="S119" s="410"/>
      <c r="T119" s="407" t="s">
        <v>3</v>
      </c>
    </row>
    <row r="120" spans="2:20" s="10" customFormat="1" ht="41.45" customHeight="1" thickBot="1">
      <c r="B120" s="406"/>
      <c r="C120" s="406"/>
      <c r="D120" s="401"/>
      <c r="E120" s="216" t="s">
        <v>4</v>
      </c>
      <c r="F120" s="216" t="s">
        <v>5</v>
      </c>
      <c r="G120" s="12" t="s">
        <v>6</v>
      </c>
      <c r="H120" s="401"/>
      <c r="I120" s="13" t="s">
        <v>56</v>
      </c>
      <c r="J120" s="13" t="s">
        <v>57</v>
      </c>
      <c r="K120" s="13" t="s">
        <v>68</v>
      </c>
      <c r="L120" s="13" t="s">
        <v>58</v>
      </c>
      <c r="M120" s="13" t="s">
        <v>59</v>
      </c>
      <c r="N120" s="13" t="s">
        <v>61</v>
      </c>
      <c r="O120" s="13" t="s">
        <v>62</v>
      </c>
      <c r="P120" s="13" t="s">
        <v>64</v>
      </c>
      <c r="Q120" s="13" t="s">
        <v>65</v>
      </c>
      <c r="R120" s="13" t="s">
        <v>63</v>
      </c>
      <c r="S120" s="13" t="s">
        <v>67</v>
      </c>
      <c r="T120" s="401"/>
    </row>
    <row r="121" spans="2:20" s="10" customFormat="1">
      <c r="B121" s="14"/>
      <c r="C121" s="15" t="s">
        <v>29</v>
      </c>
      <c r="D121" s="398"/>
      <c r="E121" s="398"/>
      <c r="F121" s="398"/>
      <c r="G121" s="414"/>
      <c r="H121" s="398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403"/>
    </row>
    <row r="122" spans="2:20" s="10" customFormat="1" ht="15" customHeight="1" thickBot="1">
      <c r="B122" s="17"/>
      <c r="C122" s="79" t="s">
        <v>28</v>
      </c>
      <c r="D122" s="419"/>
      <c r="E122" s="419"/>
      <c r="F122" s="419"/>
      <c r="G122" s="420"/>
      <c r="H122" s="4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404"/>
    </row>
    <row r="123" spans="2:20" s="10" customFormat="1" ht="16.5" thickBot="1">
      <c r="B123" s="44"/>
      <c r="C123" s="21" t="s">
        <v>100</v>
      </c>
      <c r="D123" s="173">
        <v>60</v>
      </c>
      <c r="E123" s="228">
        <v>7.6</v>
      </c>
      <c r="F123" s="229">
        <v>7.1</v>
      </c>
      <c r="G123" s="23">
        <v>20.6</v>
      </c>
      <c r="H123" s="173">
        <v>177.6</v>
      </c>
      <c r="I123" s="25">
        <v>7.1999999999999995E-2</v>
      </c>
      <c r="J123" s="25">
        <v>0.08</v>
      </c>
      <c r="K123" s="24">
        <v>0</v>
      </c>
      <c r="L123" s="25">
        <v>0.05</v>
      </c>
      <c r="M123" s="25">
        <v>0.32</v>
      </c>
      <c r="N123" s="26">
        <v>210</v>
      </c>
      <c r="O123" s="27">
        <v>142</v>
      </c>
      <c r="P123" s="27">
        <v>23.2</v>
      </c>
      <c r="Q123" s="27"/>
      <c r="R123" s="27">
        <v>0.94</v>
      </c>
      <c r="S123" s="27">
        <v>0</v>
      </c>
      <c r="T123" s="322" t="s">
        <v>103</v>
      </c>
    </row>
    <row r="124" spans="2:20" s="10" customFormat="1" ht="16.5" thickBot="1">
      <c r="B124" s="28"/>
      <c r="C124" s="29" t="s">
        <v>174</v>
      </c>
      <c r="D124" s="40">
        <v>190</v>
      </c>
      <c r="E124" s="381">
        <v>9.6999999999999993</v>
      </c>
      <c r="F124" s="30">
        <v>10.199999999999999</v>
      </c>
      <c r="G124" s="38">
        <v>8.6999999999999993</v>
      </c>
      <c r="H124" s="113">
        <v>192</v>
      </c>
      <c r="I124" s="25">
        <v>0.13</v>
      </c>
      <c r="J124" s="26">
        <v>0.15</v>
      </c>
      <c r="K124" s="26">
        <v>7.0000000000000007E-2</v>
      </c>
      <c r="L124" s="32">
        <v>69.099999999999994</v>
      </c>
      <c r="M124" s="26"/>
      <c r="N124" s="32">
        <v>144.5</v>
      </c>
      <c r="O124" s="26">
        <v>204.4</v>
      </c>
      <c r="P124" s="32">
        <v>22.9</v>
      </c>
      <c r="Q124" s="26">
        <v>302</v>
      </c>
      <c r="R124" s="26">
        <v>2.9</v>
      </c>
      <c r="S124" s="27">
        <v>6.5</v>
      </c>
      <c r="T124" s="322" t="s">
        <v>178</v>
      </c>
    </row>
    <row r="125" spans="2:20" s="10" customFormat="1" ht="16.5" thickBot="1">
      <c r="B125" s="44"/>
      <c r="C125" s="29" t="s">
        <v>99</v>
      </c>
      <c r="D125" s="263">
        <v>200</v>
      </c>
      <c r="E125" s="231">
        <v>0.1</v>
      </c>
      <c r="F125" s="232">
        <v>0</v>
      </c>
      <c r="G125" s="33">
        <v>9</v>
      </c>
      <c r="H125" s="175">
        <v>36</v>
      </c>
      <c r="I125" s="101">
        <v>0.04</v>
      </c>
      <c r="J125" s="101">
        <v>0.01</v>
      </c>
      <c r="K125" s="101"/>
      <c r="L125" s="101">
        <v>0.3</v>
      </c>
      <c r="M125" s="101">
        <v>0.04</v>
      </c>
      <c r="N125" s="101">
        <v>4.5</v>
      </c>
      <c r="O125" s="101">
        <v>7.2</v>
      </c>
      <c r="P125" s="101">
        <v>3.8</v>
      </c>
      <c r="Q125" s="101">
        <v>20.8</v>
      </c>
      <c r="R125" s="102">
        <v>0.7</v>
      </c>
      <c r="S125" s="101">
        <v>0</v>
      </c>
      <c r="T125" s="323">
        <v>376</v>
      </c>
    </row>
    <row r="126" spans="2:20" s="10" customFormat="1" ht="16.5" thickBot="1">
      <c r="B126" s="44"/>
      <c r="C126" s="29" t="s">
        <v>173</v>
      </c>
      <c r="D126" s="177">
        <v>100</v>
      </c>
      <c r="E126" s="302">
        <v>1.5</v>
      </c>
      <c r="F126" s="303">
        <v>0.5</v>
      </c>
      <c r="G126" s="293">
        <v>21</v>
      </c>
      <c r="H126" s="293">
        <v>94.5</v>
      </c>
      <c r="I126" s="284">
        <v>0.04</v>
      </c>
      <c r="J126" s="285">
        <v>0.05</v>
      </c>
      <c r="K126" s="285"/>
      <c r="L126" s="285">
        <v>20</v>
      </c>
      <c r="M126" s="285">
        <v>10</v>
      </c>
      <c r="N126" s="285">
        <v>8</v>
      </c>
      <c r="O126" s="285">
        <v>28</v>
      </c>
      <c r="P126" s="285">
        <v>42</v>
      </c>
      <c r="Q126" s="285">
        <v>348</v>
      </c>
      <c r="R126" s="285">
        <v>0.6</v>
      </c>
      <c r="S126" s="285">
        <v>0.05</v>
      </c>
      <c r="T126" s="209">
        <v>338</v>
      </c>
    </row>
    <row r="127" spans="2:20" s="10" customFormat="1" ht="16.5" thickBot="1">
      <c r="B127" s="52"/>
      <c r="C127" s="29"/>
      <c r="D127" s="340"/>
      <c r="E127" s="341"/>
      <c r="F127" s="341"/>
      <c r="G127" s="342"/>
      <c r="H127" s="341"/>
      <c r="I127" s="343"/>
      <c r="J127" s="318"/>
      <c r="K127" s="318"/>
      <c r="L127" s="318"/>
      <c r="M127" s="318"/>
      <c r="N127" s="318"/>
      <c r="O127" s="318"/>
      <c r="P127" s="318"/>
      <c r="Q127" s="318"/>
      <c r="R127" s="319"/>
      <c r="S127" s="320"/>
      <c r="T127" s="329"/>
    </row>
    <row r="128" spans="2:20" s="10" customFormat="1" ht="19.149999999999999" customHeight="1" thickBot="1">
      <c r="B128" s="42" t="s">
        <v>10</v>
      </c>
      <c r="C128" s="43" t="s">
        <v>11</v>
      </c>
      <c r="D128" s="250">
        <f>SUM(D123:D127)</f>
        <v>550</v>
      </c>
      <c r="E128" s="166">
        <f t="shared" ref="E128:S128" si="16">SUM(E123:E127)</f>
        <v>18.899999999999999</v>
      </c>
      <c r="F128" s="169">
        <f t="shared" si="16"/>
        <v>17.799999999999997</v>
      </c>
      <c r="G128" s="87">
        <f t="shared" si="16"/>
        <v>59.3</v>
      </c>
      <c r="H128" s="169">
        <f t="shared" si="16"/>
        <v>500.1</v>
      </c>
      <c r="I128" s="87">
        <f t="shared" si="16"/>
        <v>0.28200000000000003</v>
      </c>
      <c r="J128" s="87">
        <f t="shared" si="16"/>
        <v>0.28999999999999998</v>
      </c>
      <c r="K128" s="87">
        <f t="shared" si="16"/>
        <v>7.0000000000000007E-2</v>
      </c>
      <c r="L128" s="87">
        <f t="shared" si="16"/>
        <v>89.449999999999989</v>
      </c>
      <c r="M128" s="87">
        <f t="shared" si="16"/>
        <v>10.36</v>
      </c>
      <c r="N128" s="87">
        <f t="shared" si="16"/>
        <v>367</v>
      </c>
      <c r="O128" s="87">
        <f t="shared" si="16"/>
        <v>381.59999999999997</v>
      </c>
      <c r="P128" s="87">
        <f t="shared" si="16"/>
        <v>91.899999999999991</v>
      </c>
      <c r="Q128" s="87">
        <f t="shared" si="16"/>
        <v>670.8</v>
      </c>
      <c r="R128" s="87">
        <f t="shared" si="16"/>
        <v>5.14</v>
      </c>
      <c r="S128" s="87">
        <f t="shared" si="16"/>
        <v>6.55</v>
      </c>
      <c r="T128" s="324"/>
    </row>
    <row r="129" spans="2:21" s="10" customFormat="1" ht="15.6" customHeight="1" thickBot="1">
      <c r="B129" s="44"/>
      <c r="C129" s="7" t="s">
        <v>84</v>
      </c>
      <c r="D129" s="209">
        <v>60</v>
      </c>
      <c r="E129" s="266">
        <v>0.6</v>
      </c>
      <c r="F129" s="266">
        <v>2.1</v>
      </c>
      <c r="G129" s="22">
        <v>3.8</v>
      </c>
      <c r="H129" s="173">
        <v>36.5</v>
      </c>
      <c r="I129" s="47">
        <v>0.06</v>
      </c>
      <c r="J129" s="47">
        <v>6.6000000000000003E-2</v>
      </c>
      <c r="K129" s="47"/>
      <c r="L129" s="47">
        <v>95.7</v>
      </c>
      <c r="M129" s="47">
        <v>20</v>
      </c>
      <c r="N129" s="47">
        <v>12</v>
      </c>
      <c r="O129" s="47">
        <v>18.5</v>
      </c>
      <c r="P129" s="47">
        <v>7.5</v>
      </c>
      <c r="Q129" s="48">
        <v>126.3</v>
      </c>
      <c r="R129" s="49">
        <v>0.4</v>
      </c>
      <c r="S129" s="47">
        <v>0.6</v>
      </c>
      <c r="T129" s="269" t="s">
        <v>103</v>
      </c>
    </row>
    <row r="130" spans="2:21" s="10" customFormat="1" ht="16.5" thickBot="1">
      <c r="B130" s="28"/>
      <c r="C130" s="29" t="s">
        <v>72</v>
      </c>
      <c r="D130" s="198">
        <v>200</v>
      </c>
      <c r="E130" s="247">
        <v>2.2999999999999998</v>
      </c>
      <c r="F130" s="248">
        <v>3.3</v>
      </c>
      <c r="G130" s="88">
        <v>9.8000000000000007</v>
      </c>
      <c r="H130" s="188">
        <v>78.2</v>
      </c>
      <c r="I130" s="51">
        <v>0.05</v>
      </c>
      <c r="J130" s="49">
        <v>0.05</v>
      </c>
      <c r="K130" s="48"/>
      <c r="L130" s="49">
        <v>1.7</v>
      </c>
      <c r="M130" s="48">
        <v>3</v>
      </c>
      <c r="N130" s="49">
        <v>13.8</v>
      </c>
      <c r="O130" s="48">
        <v>37.4</v>
      </c>
      <c r="P130" s="49">
        <v>13.6</v>
      </c>
      <c r="Q130" s="48">
        <v>324.7</v>
      </c>
      <c r="R130" s="49">
        <v>0.65</v>
      </c>
      <c r="S130" s="47">
        <v>3.2</v>
      </c>
      <c r="T130" s="209">
        <v>129</v>
      </c>
    </row>
    <row r="131" spans="2:21" s="10" customFormat="1" ht="18.95" customHeight="1" thickBot="1">
      <c r="B131" s="62" t="s">
        <v>12</v>
      </c>
      <c r="C131" s="97" t="s">
        <v>181</v>
      </c>
      <c r="D131" s="177">
        <v>100</v>
      </c>
      <c r="E131" s="189">
        <v>15.1</v>
      </c>
      <c r="F131" s="189">
        <v>20.100000000000001</v>
      </c>
      <c r="G131" s="38">
        <v>4.3</v>
      </c>
      <c r="H131" s="176">
        <v>258.3</v>
      </c>
      <c r="I131" s="37">
        <v>7.0000000000000007E-2</v>
      </c>
      <c r="J131" s="37">
        <v>0.11</v>
      </c>
      <c r="K131" s="37">
        <v>0.22600000000000001</v>
      </c>
      <c r="L131" s="37">
        <v>22.1</v>
      </c>
      <c r="M131" s="37"/>
      <c r="N131" s="37">
        <v>77.8</v>
      </c>
      <c r="O131" s="37">
        <v>135.69999999999999</v>
      </c>
      <c r="P131" s="37">
        <v>17.399999999999999</v>
      </c>
      <c r="Q131" s="30">
        <v>160.6</v>
      </c>
      <c r="R131" s="38">
        <v>0.5</v>
      </c>
      <c r="S131" s="37">
        <v>14.9</v>
      </c>
      <c r="T131" s="202" t="s">
        <v>182</v>
      </c>
    </row>
    <row r="132" spans="2:21" s="10" customFormat="1" ht="15.75" thickBot="1">
      <c r="B132" s="62"/>
      <c r="C132" s="29" t="s">
        <v>25</v>
      </c>
      <c r="D132" s="201">
        <v>150</v>
      </c>
      <c r="E132" s="238">
        <v>3.6</v>
      </c>
      <c r="F132" s="238">
        <v>4.5</v>
      </c>
      <c r="G132" s="56">
        <v>37</v>
      </c>
      <c r="H132" s="190">
        <v>203</v>
      </c>
      <c r="I132" s="55">
        <v>0.03</v>
      </c>
      <c r="J132" s="89">
        <v>0.03</v>
      </c>
      <c r="K132" s="55">
        <v>7.0000000000000007E-2</v>
      </c>
      <c r="L132" s="89">
        <v>26.6</v>
      </c>
      <c r="M132" s="55">
        <v>0.3</v>
      </c>
      <c r="N132" s="89">
        <v>14.3</v>
      </c>
      <c r="O132" s="55">
        <v>72</v>
      </c>
      <c r="P132" s="57">
        <v>24</v>
      </c>
      <c r="Q132" s="89">
        <v>46</v>
      </c>
      <c r="R132" s="55">
        <v>0.1</v>
      </c>
      <c r="S132" s="55">
        <v>0.8</v>
      </c>
      <c r="T132" s="269">
        <v>304</v>
      </c>
    </row>
    <row r="133" spans="2:21" s="10" customFormat="1" ht="15.95" customHeight="1" thickBot="1">
      <c r="B133" s="52"/>
      <c r="C133" s="29" t="s">
        <v>71</v>
      </c>
      <c r="D133" s="199">
        <v>200</v>
      </c>
      <c r="E133" s="267">
        <v>1</v>
      </c>
      <c r="F133" s="199">
        <v>0.1</v>
      </c>
      <c r="G133" s="90">
        <v>15.5</v>
      </c>
      <c r="H133" s="199">
        <v>67</v>
      </c>
      <c r="I133" s="294">
        <v>0.01</v>
      </c>
      <c r="J133" s="295" t="s">
        <v>121</v>
      </c>
      <c r="K133" s="295" t="s">
        <v>27</v>
      </c>
      <c r="L133" s="295" t="s">
        <v>120</v>
      </c>
      <c r="M133" s="295">
        <v>0.2</v>
      </c>
      <c r="N133" s="295">
        <v>20.100000000000001</v>
      </c>
      <c r="O133" s="295">
        <v>19.2</v>
      </c>
      <c r="P133" s="295">
        <v>14.4</v>
      </c>
      <c r="Q133" s="295" t="s">
        <v>27</v>
      </c>
      <c r="R133" s="295">
        <v>0.69</v>
      </c>
      <c r="S133" s="296" t="s">
        <v>122</v>
      </c>
      <c r="T133" s="327">
        <v>349</v>
      </c>
    </row>
    <row r="134" spans="2:21" s="10" customFormat="1" ht="15.75" thickBot="1">
      <c r="B134" s="44"/>
      <c r="C134" s="29" t="s">
        <v>69</v>
      </c>
      <c r="D134" s="176">
        <v>40</v>
      </c>
      <c r="E134" s="201">
        <v>3.2</v>
      </c>
      <c r="F134" s="177">
        <v>0.4</v>
      </c>
      <c r="G134" s="38">
        <v>18.399999999999999</v>
      </c>
      <c r="H134" s="177">
        <v>90</v>
      </c>
      <c r="I134" s="38">
        <v>4.3999999999999997E-2</v>
      </c>
      <c r="J134" s="37">
        <v>1.2E-2</v>
      </c>
      <c r="K134" s="37"/>
      <c r="L134" s="37"/>
      <c r="M134" s="37"/>
      <c r="N134" s="37">
        <v>8</v>
      </c>
      <c r="O134" s="37">
        <v>26</v>
      </c>
      <c r="P134" s="37">
        <v>5.6</v>
      </c>
      <c r="Q134" s="30">
        <v>37.200000000000003</v>
      </c>
      <c r="R134" s="38">
        <v>0.44</v>
      </c>
      <c r="S134" s="37">
        <v>1.28</v>
      </c>
      <c r="T134" s="325" t="s">
        <v>103</v>
      </c>
    </row>
    <row r="135" spans="2:21" s="10" customFormat="1" ht="15.75" thickBot="1">
      <c r="B135" s="44"/>
      <c r="C135" s="39" t="s">
        <v>94</v>
      </c>
      <c r="D135" s="198">
        <v>30</v>
      </c>
      <c r="E135" s="239">
        <v>2</v>
      </c>
      <c r="F135" s="240">
        <v>0.36</v>
      </c>
      <c r="G135" s="103">
        <v>15.87</v>
      </c>
      <c r="H135" s="182">
        <v>74.7</v>
      </c>
      <c r="I135" s="297">
        <v>5.0999999999999997E-2</v>
      </c>
      <c r="J135" s="297">
        <v>2.4E-2</v>
      </c>
      <c r="K135" s="77"/>
      <c r="L135" s="297"/>
      <c r="M135" s="77"/>
      <c r="N135" s="297">
        <v>8.6999999999999993</v>
      </c>
      <c r="O135" s="77">
        <v>45</v>
      </c>
      <c r="P135" s="297">
        <v>14.1</v>
      </c>
      <c r="Q135" s="77">
        <v>70.5</v>
      </c>
      <c r="R135" s="84">
        <v>1.17</v>
      </c>
      <c r="S135" s="298">
        <v>15.3</v>
      </c>
      <c r="T135" s="325" t="s">
        <v>103</v>
      </c>
    </row>
    <row r="136" spans="2:21" s="10" customFormat="1" ht="21.6" customHeight="1" thickBot="1">
      <c r="B136" s="58"/>
      <c r="C136" s="43" t="s">
        <v>13</v>
      </c>
      <c r="D136" s="260">
        <v>790</v>
      </c>
      <c r="E136" s="261">
        <f>SUM(SUM(E129:E135))</f>
        <v>27.8</v>
      </c>
      <c r="F136" s="262">
        <f>SUM(SUM(F129:F135))</f>
        <v>30.86</v>
      </c>
      <c r="G136" s="200">
        <f>SUM(SUM(G129:G135))</f>
        <v>104.67000000000002</v>
      </c>
      <c r="H136" s="200">
        <f>SUM(SUM(H129:H135))</f>
        <v>807.7</v>
      </c>
      <c r="I136" s="60">
        <f t="shared" ref="I136:Q136" si="17">SUM(SUM(I129:I135))</f>
        <v>0.315</v>
      </c>
      <c r="J136" s="60">
        <f t="shared" si="17"/>
        <v>0.29200000000000004</v>
      </c>
      <c r="K136" s="60">
        <f t="shared" si="17"/>
        <v>0.29600000000000004</v>
      </c>
      <c r="L136" s="60">
        <f t="shared" si="17"/>
        <v>146.1</v>
      </c>
      <c r="M136" s="60">
        <f t="shared" si="17"/>
        <v>23.5</v>
      </c>
      <c r="N136" s="60">
        <f t="shared" si="17"/>
        <v>154.69999999999999</v>
      </c>
      <c r="O136" s="60">
        <f t="shared" si="17"/>
        <v>353.8</v>
      </c>
      <c r="P136" s="60">
        <f t="shared" si="17"/>
        <v>96.6</v>
      </c>
      <c r="Q136" s="60">
        <f t="shared" si="17"/>
        <v>765.30000000000007</v>
      </c>
      <c r="R136" s="60">
        <f t="shared" ref="R136" si="18">SUM(SUM(R129:R135))</f>
        <v>3.9499999999999997</v>
      </c>
      <c r="S136" s="60">
        <f t="shared" ref="S136" si="19">SUM(SUM(S129:S135))</f>
        <v>36.08</v>
      </c>
      <c r="T136" s="327"/>
    </row>
    <row r="137" spans="2:21" s="10" customFormat="1" ht="16.5" thickBot="1">
      <c r="B137" s="66"/>
      <c r="C137" s="154" t="s">
        <v>14</v>
      </c>
      <c r="D137" s="191">
        <f>D136+D128</f>
        <v>1340</v>
      </c>
      <c r="E137" s="191">
        <f t="shared" ref="E137:R137" si="20">SUM(E128,E136)</f>
        <v>46.7</v>
      </c>
      <c r="F137" s="191">
        <f t="shared" si="20"/>
        <v>48.66</v>
      </c>
      <c r="G137" s="68">
        <f t="shared" si="20"/>
        <v>163.97000000000003</v>
      </c>
      <c r="H137" s="191">
        <f t="shared" si="20"/>
        <v>1307.8000000000002</v>
      </c>
      <c r="I137" s="68">
        <f t="shared" si="20"/>
        <v>0.59699999999999998</v>
      </c>
      <c r="J137" s="68">
        <f t="shared" si="20"/>
        <v>0.58200000000000007</v>
      </c>
      <c r="K137" s="68">
        <f t="shared" si="20"/>
        <v>0.36600000000000005</v>
      </c>
      <c r="L137" s="68">
        <f t="shared" si="20"/>
        <v>235.54999999999998</v>
      </c>
      <c r="M137" s="68">
        <f t="shared" si="20"/>
        <v>33.86</v>
      </c>
      <c r="N137" s="68">
        <f t="shared" si="20"/>
        <v>521.70000000000005</v>
      </c>
      <c r="O137" s="68">
        <f t="shared" si="20"/>
        <v>735.4</v>
      </c>
      <c r="P137" s="68">
        <f t="shared" si="20"/>
        <v>188.5</v>
      </c>
      <c r="Q137" s="68">
        <f t="shared" si="20"/>
        <v>1436.1</v>
      </c>
      <c r="R137" s="68">
        <f t="shared" si="20"/>
        <v>9.09</v>
      </c>
      <c r="S137" s="68">
        <f>SUM(S128,S136)/1000</f>
        <v>4.2629999999999994E-2</v>
      </c>
      <c r="T137" s="207"/>
    </row>
    <row r="138" spans="2:21" s="10" customFormat="1" ht="35.1" customHeight="1" thickBot="1">
      <c r="B138" s="24"/>
      <c r="C138" s="70" t="s">
        <v>15</v>
      </c>
      <c r="D138" s="252"/>
      <c r="E138" s="253">
        <f>E137*100/77</f>
        <v>60.649350649350652</v>
      </c>
      <c r="F138" s="197">
        <f>F137*100/79</f>
        <v>61.594936708860757</v>
      </c>
      <c r="G138" s="72">
        <f>G137*100/335</f>
        <v>48.946268656716427</v>
      </c>
      <c r="H138" s="192">
        <f>H137*100/2350</f>
        <v>55.65106382978724</v>
      </c>
      <c r="I138" s="74">
        <f>I137*100/1.2</f>
        <v>49.75</v>
      </c>
      <c r="J138" s="71">
        <f>J137*100/1.4</f>
        <v>41.571428571428584</v>
      </c>
      <c r="K138" s="71">
        <f>K137*100/10</f>
        <v>3.66</v>
      </c>
      <c r="L138" s="71">
        <f>L137*100/700</f>
        <v>33.65</v>
      </c>
      <c r="M138" s="71">
        <f>M137*100/60</f>
        <v>56.43333333333333</v>
      </c>
      <c r="N138" s="71">
        <f>N137*100/1100</f>
        <v>47.427272727272737</v>
      </c>
      <c r="O138" s="71">
        <f>O137*100/1100</f>
        <v>66.854545454545459</v>
      </c>
      <c r="P138" s="71">
        <f>P137*100/250</f>
        <v>75.400000000000006</v>
      </c>
      <c r="Q138" s="71">
        <f>Q137*100/1100</f>
        <v>130.55454545454546</v>
      </c>
      <c r="R138" s="74">
        <f>R137*100/12</f>
        <v>75.75</v>
      </c>
      <c r="S138" s="74">
        <f>S137*100/0.1</f>
        <v>42.629999999999988</v>
      </c>
      <c r="T138" s="207"/>
    </row>
    <row r="139" spans="2:21" s="10" customFormat="1" ht="15.75">
      <c r="B139" s="110"/>
      <c r="C139" s="111"/>
      <c r="D139" s="244"/>
      <c r="E139" s="185"/>
      <c r="F139" s="185"/>
      <c r="G139" s="76"/>
      <c r="H139" s="185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207"/>
    </row>
    <row r="140" spans="2:21" s="10" customFormat="1" ht="15.75" thickBot="1">
      <c r="B140" s="77"/>
      <c r="C140" s="77"/>
      <c r="D140" s="268"/>
      <c r="E140" s="199"/>
      <c r="F140" s="199"/>
      <c r="G140" s="91"/>
      <c r="H140" s="199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199"/>
      <c r="U140" s="69"/>
    </row>
    <row r="141" spans="2:21" s="10" customFormat="1" ht="15" customHeight="1" thickBot="1">
      <c r="B141" s="405" t="s">
        <v>1</v>
      </c>
      <c r="C141" s="405" t="s">
        <v>2</v>
      </c>
      <c r="D141" s="407" t="s">
        <v>66</v>
      </c>
      <c r="E141" s="408" t="s">
        <v>54</v>
      </c>
      <c r="F141" s="409"/>
      <c r="G141" s="410"/>
      <c r="H141" s="407" t="s">
        <v>93</v>
      </c>
      <c r="I141" s="408" t="s">
        <v>55</v>
      </c>
      <c r="J141" s="409"/>
      <c r="K141" s="409"/>
      <c r="L141" s="409"/>
      <c r="M141" s="410"/>
      <c r="N141" s="408" t="s">
        <v>60</v>
      </c>
      <c r="O141" s="409"/>
      <c r="P141" s="409"/>
      <c r="Q141" s="409"/>
      <c r="R141" s="409"/>
      <c r="S141" s="410"/>
      <c r="T141" s="407" t="s">
        <v>3</v>
      </c>
    </row>
    <row r="142" spans="2:21" s="10" customFormat="1" ht="39.6" customHeight="1" thickBot="1">
      <c r="B142" s="406"/>
      <c r="C142" s="406"/>
      <c r="D142" s="401"/>
      <c r="E142" s="216" t="s">
        <v>4</v>
      </c>
      <c r="F142" s="216" t="s">
        <v>5</v>
      </c>
      <c r="G142" s="12" t="s">
        <v>6</v>
      </c>
      <c r="H142" s="401"/>
      <c r="I142" s="13" t="s">
        <v>56</v>
      </c>
      <c r="J142" s="13" t="s">
        <v>57</v>
      </c>
      <c r="K142" s="13" t="s">
        <v>68</v>
      </c>
      <c r="L142" s="13" t="s">
        <v>58</v>
      </c>
      <c r="M142" s="13" t="s">
        <v>59</v>
      </c>
      <c r="N142" s="13" t="s">
        <v>61</v>
      </c>
      <c r="O142" s="13" t="s">
        <v>62</v>
      </c>
      <c r="P142" s="13" t="s">
        <v>64</v>
      </c>
      <c r="Q142" s="13" t="s">
        <v>65</v>
      </c>
      <c r="R142" s="13" t="s">
        <v>63</v>
      </c>
      <c r="S142" s="13" t="s">
        <v>67</v>
      </c>
      <c r="T142" s="401"/>
    </row>
    <row r="143" spans="2:21" s="10" customFormat="1">
      <c r="B143" s="14"/>
      <c r="C143" s="15" t="s">
        <v>29</v>
      </c>
      <c r="D143" s="398"/>
      <c r="E143" s="398"/>
      <c r="F143" s="398"/>
      <c r="G143" s="414"/>
      <c r="H143" s="398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03"/>
    </row>
    <row r="144" spans="2:21" s="10" customFormat="1" ht="15.75" thickBot="1">
      <c r="B144" s="17"/>
      <c r="C144" s="79" t="s">
        <v>30</v>
      </c>
      <c r="D144" s="399"/>
      <c r="E144" s="399"/>
      <c r="F144" s="399"/>
      <c r="G144" s="415"/>
      <c r="H144" s="399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404"/>
    </row>
    <row r="145" spans="2:20" s="10" customFormat="1" ht="16.5" thickBot="1">
      <c r="B145" s="81"/>
      <c r="C145" s="120" t="s">
        <v>165</v>
      </c>
      <c r="D145" s="269">
        <v>150</v>
      </c>
      <c r="E145" s="209">
        <v>8.1999999999999993</v>
      </c>
      <c r="F145" s="209">
        <v>6.9</v>
      </c>
      <c r="G145" s="36">
        <v>47.9</v>
      </c>
      <c r="H145" s="209">
        <v>318.5</v>
      </c>
      <c r="I145" s="25">
        <v>4.2999999999999997E-2</v>
      </c>
      <c r="J145" s="26">
        <v>0.26600000000000001</v>
      </c>
      <c r="K145" s="32">
        <v>1.333</v>
      </c>
      <c r="L145" s="26">
        <v>15.76</v>
      </c>
      <c r="M145" s="32"/>
      <c r="N145" s="26">
        <v>33.340000000000003</v>
      </c>
      <c r="O145" s="32">
        <v>116.3</v>
      </c>
      <c r="P145" s="26">
        <v>7.27</v>
      </c>
      <c r="Q145" s="32">
        <v>84.85</v>
      </c>
      <c r="R145" s="26">
        <v>1.5</v>
      </c>
      <c r="S145" s="26">
        <v>0</v>
      </c>
      <c r="T145" s="201" t="s">
        <v>179</v>
      </c>
    </row>
    <row r="146" spans="2:20" s="10" customFormat="1" ht="30.75" thickBot="1">
      <c r="B146" s="44"/>
      <c r="C146" s="120" t="s">
        <v>163</v>
      </c>
      <c r="D146" s="270">
        <v>100</v>
      </c>
      <c r="E146" s="271">
        <v>14.1</v>
      </c>
      <c r="F146" s="271">
        <v>6.3</v>
      </c>
      <c r="G146" s="83">
        <v>35.9</v>
      </c>
      <c r="H146" s="210">
        <v>238.9</v>
      </c>
      <c r="I146" s="25">
        <v>7.4999999999999997E-2</v>
      </c>
      <c r="J146" s="26">
        <v>0.21</v>
      </c>
      <c r="K146" s="32">
        <v>7.0000000000000007E-2</v>
      </c>
      <c r="L146" s="26">
        <v>32.9</v>
      </c>
      <c r="M146" s="32">
        <v>0.9</v>
      </c>
      <c r="N146" s="26">
        <v>194.6</v>
      </c>
      <c r="O146" s="32">
        <v>151.25</v>
      </c>
      <c r="P146" s="26">
        <v>2425</v>
      </c>
      <c r="Q146" s="32">
        <v>232</v>
      </c>
      <c r="R146" s="26">
        <v>0.45</v>
      </c>
      <c r="S146" s="27">
        <v>16</v>
      </c>
      <c r="T146" s="209" t="s">
        <v>180</v>
      </c>
    </row>
    <row r="147" spans="2:20" s="10" customFormat="1" ht="16.5" thickBot="1">
      <c r="B147" s="13" t="s">
        <v>20</v>
      </c>
      <c r="C147" s="29" t="s">
        <v>17</v>
      </c>
      <c r="D147" s="230">
        <v>200</v>
      </c>
      <c r="E147" s="231">
        <v>3.3</v>
      </c>
      <c r="F147" s="232">
        <v>3.1</v>
      </c>
      <c r="G147" s="33">
        <v>9.1999999999999993</v>
      </c>
      <c r="H147" s="175">
        <v>78</v>
      </c>
      <c r="I147" s="34">
        <v>0.04</v>
      </c>
      <c r="J147" s="35">
        <v>0.17</v>
      </c>
      <c r="K147" s="35"/>
      <c r="L147" s="35">
        <v>15.6</v>
      </c>
      <c r="M147" s="35">
        <v>0.68</v>
      </c>
      <c r="N147" s="35">
        <v>143</v>
      </c>
      <c r="O147" s="35">
        <v>130</v>
      </c>
      <c r="P147" s="35">
        <v>34</v>
      </c>
      <c r="Q147" s="35">
        <v>220</v>
      </c>
      <c r="R147" s="34">
        <v>1</v>
      </c>
      <c r="S147" s="35">
        <v>5.2</v>
      </c>
      <c r="T147" s="209">
        <v>382</v>
      </c>
    </row>
    <row r="148" spans="2:20" s="10" customFormat="1" ht="15.75" thickBot="1">
      <c r="B148" s="52"/>
      <c r="C148" s="29" t="s">
        <v>69</v>
      </c>
      <c r="D148" s="176">
        <v>40</v>
      </c>
      <c r="E148" s="201">
        <v>3.2</v>
      </c>
      <c r="F148" s="177">
        <v>0.4</v>
      </c>
      <c r="G148" s="38">
        <v>18.399999999999999</v>
      </c>
      <c r="H148" s="177">
        <v>90</v>
      </c>
      <c r="I148" s="38">
        <v>4.3999999999999997E-2</v>
      </c>
      <c r="J148" s="37">
        <v>1.2E-2</v>
      </c>
      <c r="K148" s="37"/>
      <c r="L148" s="37"/>
      <c r="M148" s="37"/>
      <c r="N148" s="37">
        <v>8</v>
      </c>
      <c r="O148" s="37">
        <v>26</v>
      </c>
      <c r="P148" s="37">
        <v>5.6</v>
      </c>
      <c r="Q148" s="30">
        <v>37.200000000000003</v>
      </c>
      <c r="R148" s="38">
        <v>0.44</v>
      </c>
      <c r="S148" s="37">
        <v>1.28</v>
      </c>
      <c r="T148" s="269" t="s">
        <v>103</v>
      </c>
    </row>
    <row r="149" spans="2:20" s="172" customFormat="1" ht="15.75" thickBot="1">
      <c r="B149" s="299"/>
      <c r="C149" s="300" t="s">
        <v>126</v>
      </c>
      <c r="D149" s="189">
        <v>33</v>
      </c>
      <c r="E149" s="201">
        <v>0.3</v>
      </c>
      <c r="F149" s="201"/>
      <c r="G149" s="201">
        <v>26.3</v>
      </c>
      <c r="H149" s="177">
        <v>107.6</v>
      </c>
      <c r="I149" s="189">
        <v>0</v>
      </c>
      <c r="J149" s="201">
        <v>0</v>
      </c>
      <c r="K149" s="176">
        <v>0</v>
      </c>
      <c r="L149" s="176">
        <v>0</v>
      </c>
      <c r="M149" s="176">
        <v>0</v>
      </c>
      <c r="N149" s="176">
        <v>8.25</v>
      </c>
      <c r="O149" s="176">
        <v>4</v>
      </c>
      <c r="P149" s="176">
        <v>1.98</v>
      </c>
      <c r="Q149" s="177">
        <v>0</v>
      </c>
      <c r="R149" s="201">
        <v>0.46200000000000002</v>
      </c>
      <c r="S149" s="176">
        <v>0</v>
      </c>
      <c r="T149" s="269" t="s">
        <v>103</v>
      </c>
    </row>
    <row r="150" spans="2:20" s="10" customFormat="1" ht="21.6" customHeight="1" thickBot="1">
      <c r="B150" s="42" t="s">
        <v>10</v>
      </c>
      <c r="C150" s="43" t="s">
        <v>11</v>
      </c>
      <c r="D150" s="168">
        <f>SUM(D145:D149)</f>
        <v>523</v>
      </c>
      <c r="E150" s="168">
        <f t="shared" ref="E150:S150" si="21">SUM(E145:E149)</f>
        <v>29.099999999999998</v>
      </c>
      <c r="F150" s="168">
        <f t="shared" si="21"/>
        <v>16.7</v>
      </c>
      <c r="G150" s="164">
        <f t="shared" si="21"/>
        <v>137.70000000000002</v>
      </c>
      <c r="H150" s="169">
        <f t="shared" si="21"/>
        <v>833</v>
      </c>
      <c r="I150" s="87">
        <f t="shared" si="21"/>
        <v>0.20200000000000001</v>
      </c>
      <c r="J150" s="85">
        <f t="shared" si="21"/>
        <v>0.65800000000000003</v>
      </c>
      <c r="K150" s="86">
        <f t="shared" si="21"/>
        <v>1.403</v>
      </c>
      <c r="L150" s="87">
        <f t="shared" si="21"/>
        <v>64.259999999999991</v>
      </c>
      <c r="M150" s="85">
        <f t="shared" si="21"/>
        <v>1.58</v>
      </c>
      <c r="N150" s="85">
        <f t="shared" si="21"/>
        <v>387.19</v>
      </c>
      <c r="O150" s="85">
        <f t="shared" si="21"/>
        <v>427.55</v>
      </c>
      <c r="P150" s="85">
        <f t="shared" si="21"/>
        <v>2473.85</v>
      </c>
      <c r="Q150" s="87">
        <f t="shared" si="21"/>
        <v>574.05000000000007</v>
      </c>
      <c r="R150" s="87">
        <f t="shared" si="21"/>
        <v>3.8520000000000003</v>
      </c>
      <c r="S150" s="87">
        <f t="shared" si="21"/>
        <v>22.48</v>
      </c>
      <c r="T150" s="324"/>
    </row>
    <row r="151" spans="2:20" s="10" customFormat="1" ht="16.5" thickBot="1">
      <c r="B151" s="44"/>
      <c r="C151" s="121" t="s">
        <v>129</v>
      </c>
      <c r="D151" s="176">
        <v>60</v>
      </c>
      <c r="E151" s="236">
        <v>0.9</v>
      </c>
      <c r="F151" s="236">
        <v>3.7</v>
      </c>
      <c r="G151" s="99">
        <v>4.5999999999999996</v>
      </c>
      <c r="H151" s="179">
        <v>55.4</v>
      </c>
      <c r="I151" s="284">
        <v>0.02</v>
      </c>
      <c r="J151" s="285">
        <v>0.02</v>
      </c>
      <c r="K151" s="285"/>
      <c r="L151" s="285"/>
      <c r="M151" s="285">
        <v>3.1</v>
      </c>
      <c r="N151" s="285">
        <v>16.2</v>
      </c>
      <c r="O151" s="285">
        <v>22.8</v>
      </c>
      <c r="P151" s="285">
        <v>10.199999999999999</v>
      </c>
      <c r="Q151" s="285">
        <v>162.80000000000001</v>
      </c>
      <c r="R151" s="285">
        <v>0.8</v>
      </c>
      <c r="S151" s="285">
        <v>2.2000000000000002</v>
      </c>
      <c r="T151" s="209">
        <v>53</v>
      </c>
    </row>
    <row r="152" spans="2:20" s="10" customFormat="1" ht="15" customHeight="1" thickBot="1">
      <c r="B152" s="52" t="s">
        <v>12</v>
      </c>
      <c r="C152" s="29" t="s">
        <v>188</v>
      </c>
      <c r="D152" s="176">
        <v>200</v>
      </c>
      <c r="E152" s="236">
        <v>2.1</v>
      </c>
      <c r="F152" s="236">
        <v>5.7</v>
      </c>
      <c r="G152" s="50">
        <v>8.6999999999999993</v>
      </c>
      <c r="H152" s="179">
        <v>94.5</v>
      </c>
      <c r="I152" s="284">
        <v>0.05</v>
      </c>
      <c r="J152" s="285">
        <v>0.04</v>
      </c>
      <c r="K152" s="285">
        <v>0.1</v>
      </c>
      <c r="L152" s="285">
        <v>32.799999999999997</v>
      </c>
      <c r="M152" s="285">
        <v>4.7</v>
      </c>
      <c r="N152" s="285">
        <v>24.8</v>
      </c>
      <c r="O152" s="285">
        <v>46</v>
      </c>
      <c r="P152" s="285">
        <v>16.600000000000001</v>
      </c>
      <c r="Q152" s="285">
        <v>242.1</v>
      </c>
      <c r="R152" s="285">
        <v>0.53</v>
      </c>
      <c r="S152" s="285">
        <v>2.89</v>
      </c>
      <c r="T152" s="209">
        <v>116</v>
      </c>
    </row>
    <row r="153" spans="2:20" s="10" customFormat="1" ht="16.5" thickBot="1">
      <c r="B153" s="44"/>
      <c r="C153" s="39" t="s">
        <v>161</v>
      </c>
      <c r="D153" s="176">
        <v>75</v>
      </c>
      <c r="E153" s="236">
        <v>13.7</v>
      </c>
      <c r="F153" s="236">
        <v>13.6</v>
      </c>
      <c r="G153" s="50">
        <v>12.2</v>
      </c>
      <c r="H153" s="179">
        <v>226.3</v>
      </c>
      <c r="I153" s="291">
        <v>0.04</v>
      </c>
      <c r="J153" s="292">
        <v>0.05</v>
      </c>
      <c r="K153" s="292"/>
      <c r="L153" s="292">
        <v>3</v>
      </c>
      <c r="M153" s="292">
        <v>1.4</v>
      </c>
      <c r="N153" s="292">
        <v>15</v>
      </c>
      <c r="O153" s="292">
        <v>96</v>
      </c>
      <c r="P153" s="292">
        <v>15</v>
      </c>
      <c r="Q153" s="292">
        <v>198.6</v>
      </c>
      <c r="R153" s="292">
        <v>1.89</v>
      </c>
      <c r="S153" s="292">
        <v>3.1</v>
      </c>
      <c r="T153" s="209" t="s">
        <v>162</v>
      </c>
    </row>
    <row r="154" spans="2:20" s="10" customFormat="1" ht="15.75" thickBot="1">
      <c r="B154" s="44"/>
      <c r="C154" s="29" t="s">
        <v>22</v>
      </c>
      <c r="D154" s="201">
        <v>150</v>
      </c>
      <c r="E154" s="238">
        <v>3.7</v>
      </c>
      <c r="F154" s="238">
        <v>4</v>
      </c>
      <c r="G154" s="56">
        <v>23.8</v>
      </c>
      <c r="H154" s="181">
        <v>146</v>
      </c>
      <c r="I154" s="57">
        <v>0.12</v>
      </c>
      <c r="J154" s="57">
        <v>0.11</v>
      </c>
      <c r="K154" s="57">
        <v>0.11</v>
      </c>
      <c r="L154" s="57">
        <v>30</v>
      </c>
      <c r="M154" s="57">
        <v>4</v>
      </c>
      <c r="N154" s="57">
        <v>39</v>
      </c>
      <c r="O154" s="57">
        <v>73.5</v>
      </c>
      <c r="P154" s="57">
        <v>24</v>
      </c>
      <c r="Q154" s="57">
        <v>624</v>
      </c>
      <c r="R154" s="57">
        <v>0.8</v>
      </c>
      <c r="S154" s="57">
        <v>4.2</v>
      </c>
      <c r="T154" s="269">
        <v>312</v>
      </c>
    </row>
    <row r="155" spans="2:20" s="10" customFormat="1" ht="15.75" thickBot="1">
      <c r="B155" s="52"/>
      <c r="C155" s="29" t="s">
        <v>105</v>
      </c>
      <c r="D155" s="177">
        <v>200</v>
      </c>
      <c r="E155" s="189">
        <v>0.2</v>
      </c>
      <c r="F155" s="201">
        <v>0.01</v>
      </c>
      <c r="G155" s="37">
        <v>9.9</v>
      </c>
      <c r="H155" s="176">
        <v>41</v>
      </c>
      <c r="I155" s="37">
        <v>0.01</v>
      </c>
      <c r="J155" s="37">
        <v>8.9999999999999998E-4</v>
      </c>
      <c r="K155" s="37"/>
      <c r="L155" s="37">
        <v>0.05</v>
      </c>
      <c r="M155" s="37">
        <v>2.2000000000000002</v>
      </c>
      <c r="N155" s="37">
        <v>15.8</v>
      </c>
      <c r="O155" s="37">
        <v>8</v>
      </c>
      <c r="P155" s="37">
        <v>6</v>
      </c>
      <c r="Q155" s="37">
        <v>33.700000000000003</v>
      </c>
      <c r="R155" s="37">
        <v>0.78</v>
      </c>
      <c r="S155" s="37">
        <v>5.0000000000000001E-3</v>
      </c>
      <c r="T155" s="209">
        <v>377</v>
      </c>
    </row>
    <row r="156" spans="2:20" s="10" customFormat="1" ht="15.75" thickBot="1">
      <c r="B156" s="44"/>
      <c r="C156" s="29" t="s">
        <v>69</v>
      </c>
      <c r="D156" s="176">
        <v>30</v>
      </c>
      <c r="E156" s="201">
        <v>3.2</v>
      </c>
      <c r="F156" s="177">
        <v>0.4</v>
      </c>
      <c r="G156" s="38">
        <v>18.399999999999999</v>
      </c>
      <c r="H156" s="177">
        <v>90</v>
      </c>
      <c r="I156" s="38">
        <v>4.3999999999999997E-2</v>
      </c>
      <c r="J156" s="37">
        <v>1.2E-2</v>
      </c>
      <c r="K156" s="37"/>
      <c r="L156" s="37"/>
      <c r="M156" s="37"/>
      <c r="N156" s="37">
        <v>8</v>
      </c>
      <c r="O156" s="37">
        <v>26</v>
      </c>
      <c r="P156" s="37">
        <v>5.6</v>
      </c>
      <c r="Q156" s="30">
        <v>37.200000000000003</v>
      </c>
      <c r="R156" s="38">
        <v>0.44</v>
      </c>
      <c r="S156" s="37">
        <v>1.28</v>
      </c>
      <c r="T156" s="325" t="s">
        <v>103</v>
      </c>
    </row>
    <row r="157" spans="2:20" s="10" customFormat="1" ht="15.75" thickBot="1">
      <c r="B157" s="44"/>
      <c r="C157" s="39" t="s">
        <v>94</v>
      </c>
      <c r="D157" s="198">
        <v>30</v>
      </c>
      <c r="E157" s="239">
        <v>2</v>
      </c>
      <c r="F157" s="240">
        <v>0.36</v>
      </c>
      <c r="G157" s="103">
        <v>15.87</v>
      </c>
      <c r="H157" s="182">
        <v>74.7</v>
      </c>
      <c r="I157" s="297">
        <v>5.0999999999999997E-2</v>
      </c>
      <c r="J157" s="297">
        <v>2.4E-2</v>
      </c>
      <c r="K157" s="77"/>
      <c r="L157" s="297"/>
      <c r="M157" s="77"/>
      <c r="N157" s="297">
        <v>8.6999999999999993</v>
      </c>
      <c r="O157" s="77">
        <v>45</v>
      </c>
      <c r="P157" s="297">
        <v>14.1</v>
      </c>
      <c r="Q157" s="77">
        <v>70.5</v>
      </c>
      <c r="R157" s="84">
        <v>1.17</v>
      </c>
      <c r="S157" s="298">
        <v>15.3</v>
      </c>
      <c r="T157" s="325" t="s">
        <v>103</v>
      </c>
    </row>
    <row r="158" spans="2:20" s="10" customFormat="1" ht="22.15" customHeight="1" thickBot="1">
      <c r="B158" s="58"/>
      <c r="C158" s="43" t="s">
        <v>13</v>
      </c>
      <c r="D158" s="272">
        <f>SUM(D151:D157)</f>
        <v>745</v>
      </c>
      <c r="E158" s="272">
        <f>SUM(SUM(E151:E157))</f>
        <v>25.799999999999997</v>
      </c>
      <c r="F158" s="273">
        <f t="shared" ref="F158:S158" si="22">SUM(SUM(F151:F157))</f>
        <v>27.77</v>
      </c>
      <c r="G158" s="116">
        <f t="shared" si="22"/>
        <v>93.47</v>
      </c>
      <c r="H158" s="211">
        <f t="shared" si="22"/>
        <v>727.90000000000009</v>
      </c>
      <c r="I158" s="114">
        <f t="shared" si="22"/>
        <v>0.33500000000000002</v>
      </c>
      <c r="J158" s="114">
        <f t="shared" si="22"/>
        <v>0.25690000000000002</v>
      </c>
      <c r="K158" s="114">
        <f t="shared" si="22"/>
        <v>0.21000000000000002</v>
      </c>
      <c r="L158" s="114">
        <f t="shared" si="22"/>
        <v>65.849999999999994</v>
      </c>
      <c r="M158" s="114">
        <f t="shared" si="22"/>
        <v>15.400000000000002</v>
      </c>
      <c r="N158" s="114">
        <f t="shared" si="22"/>
        <v>127.5</v>
      </c>
      <c r="O158" s="114">
        <f t="shared" si="22"/>
        <v>317.3</v>
      </c>
      <c r="P158" s="114">
        <f t="shared" si="22"/>
        <v>91.499999999999986</v>
      </c>
      <c r="Q158" s="115">
        <f t="shared" si="22"/>
        <v>1368.9</v>
      </c>
      <c r="R158" s="114">
        <f t="shared" si="22"/>
        <v>6.41</v>
      </c>
      <c r="S158" s="114">
        <f t="shared" si="22"/>
        <v>28.975000000000001</v>
      </c>
      <c r="T158" s="209"/>
    </row>
    <row r="159" spans="2:20" s="10" customFormat="1" ht="19.899999999999999" customHeight="1" thickBot="1">
      <c r="B159" s="66"/>
      <c r="C159" s="67" t="s">
        <v>14</v>
      </c>
      <c r="D159" s="205">
        <f>SUM(D150,D158)</f>
        <v>1268</v>
      </c>
      <c r="E159" s="205">
        <f t="shared" ref="E159:R159" si="23">SUM(E150,E158)</f>
        <v>54.899999999999991</v>
      </c>
      <c r="F159" s="205">
        <f t="shared" si="23"/>
        <v>44.47</v>
      </c>
      <c r="G159" s="74">
        <f t="shared" si="23"/>
        <v>231.17000000000002</v>
      </c>
      <c r="H159" s="205">
        <f t="shared" si="23"/>
        <v>1560.9</v>
      </c>
      <c r="I159" s="74">
        <f t="shared" si="23"/>
        <v>0.53700000000000003</v>
      </c>
      <c r="J159" s="74">
        <f t="shared" si="23"/>
        <v>0.91490000000000005</v>
      </c>
      <c r="K159" s="74">
        <f t="shared" si="23"/>
        <v>1.613</v>
      </c>
      <c r="L159" s="74">
        <f t="shared" si="23"/>
        <v>130.10999999999999</v>
      </c>
      <c r="M159" s="74">
        <f t="shared" si="23"/>
        <v>16.980000000000004</v>
      </c>
      <c r="N159" s="74">
        <f t="shared" si="23"/>
        <v>514.69000000000005</v>
      </c>
      <c r="O159" s="74">
        <f t="shared" si="23"/>
        <v>744.85</v>
      </c>
      <c r="P159" s="74">
        <f t="shared" si="23"/>
        <v>2565.35</v>
      </c>
      <c r="Q159" s="74">
        <f t="shared" si="23"/>
        <v>1942.9500000000003</v>
      </c>
      <c r="R159" s="74">
        <f t="shared" si="23"/>
        <v>10.262</v>
      </c>
      <c r="S159" s="68">
        <f>SUM(S150,S158)/1000</f>
        <v>5.1455000000000001E-2</v>
      </c>
      <c r="T159" s="207"/>
    </row>
    <row r="160" spans="2:20" s="10" customFormat="1" ht="33.6" customHeight="1" thickBot="1">
      <c r="B160" s="24"/>
      <c r="C160" s="70" t="s">
        <v>15</v>
      </c>
      <c r="D160" s="252"/>
      <c r="E160" s="253">
        <f>E159*100/77</f>
        <v>71.298701298701289</v>
      </c>
      <c r="F160" s="197">
        <f>F159*100/79</f>
        <v>56.291139240506332</v>
      </c>
      <c r="G160" s="72">
        <f>G159*100/335</f>
        <v>69.005970149253727</v>
      </c>
      <c r="H160" s="192">
        <f>H159*100/2350</f>
        <v>66.421276595744686</v>
      </c>
      <c r="I160" s="74">
        <f>I159*100/1.2</f>
        <v>44.750000000000007</v>
      </c>
      <c r="J160" s="71">
        <f>J159*100/1.4</f>
        <v>65.350000000000009</v>
      </c>
      <c r="K160" s="71">
        <f>K159*100/10</f>
        <v>16.130000000000003</v>
      </c>
      <c r="L160" s="71">
        <f>L159*100/700</f>
        <v>18.587142857142855</v>
      </c>
      <c r="M160" s="71">
        <f>M159*100/60</f>
        <v>28.300000000000008</v>
      </c>
      <c r="N160" s="71">
        <f>N159*100/1100</f>
        <v>46.790000000000006</v>
      </c>
      <c r="O160" s="71">
        <f>O159*100/1100</f>
        <v>67.713636363636368</v>
      </c>
      <c r="P160" s="71">
        <f>P159*100/250</f>
        <v>1026.1400000000001</v>
      </c>
      <c r="Q160" s="71">
        <f>Q159*100/1100</f>
        <v>176.6318181818182</v>
      </c>
      <c r="R160" s="74">
        <f>R159*100/12</f>
        <v>85.516666666666666</v>
      </c>
      <c r="S160" s="74">
        <f>S159*100/0.1</f>
        <v>51.454999999999998</v>
      </c>
      <c r="T160" s="207"/>
    </row>
    <row r="161" spans="2:22" s="10" customFormat="1">
      <c r="B161" s="77"/>
      <c r="C161" s="78"/>
      <c r="D161" s="199"/>
      <c r="E161" s="199"/>
      <c r="F161" s="199"/>
      <c r="G161" s="91"/>
      <c r="H161" s="199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207"/>
    </row>
    <row r="162" spans="2:22" s="10" customFormat="1" ht="15.75" thickBot="1">
      <c r="B162" s="77"/>
      <c r="C162" s="78"/>
      <c r="D162" s="199"/>
      <c r="E162" s="199"/>
      <c r="F162" s="199"/>
      <c r="G162" s="91"/>
      <c r="H162" s="199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207"/>
    </row>
    <row r="163" spans="2:22" s="10" customFormat="1" ht="15" customHeight="1" thickBot="1">
      <c r="B163" s="405" t="s">
        <v>1</v>
      </c>
      <c r="C163" s="405" t="s">
        <v>2</v>
      </c>
      <c r="D163" s="407" t="s">
        <v>66</v>
      </c>
      <c r="E163" s="408" t="s">
        <v>54</v>
      </c>
      <c r="F163" s="409"/>
      <c r="G163" s="410"/>
      <c r="H163" s="407" t="s">
        <v>93</v>
      </c>
      <c r="I163" s="408" t="s">
        <v>55</v>
      </c>
      <c r="J163" s="409"/>
      <c r="K163" s="409"/>
      <c r="L163" s="409"/>
      <c r="M163" s="410"/>
      <c r="N163" s="408" t="s">
        <v>60</v>
      </c>
      <c r="O163" s="409"/>
      <c r="P163" s="409"/>
      <c r="Q163" s="409"/>
      <c r="R163" s="409"/>
      <c r="S163" s="410"/>
      <c r="T163" s="407" t="s">
        <v>3</v>
      </c>
    </row>
    <row r="164" spans="2:22" s="10" customFormat="1" ht="42.6" customHeight="1" thickBot="1">
      <c r="B164" s="406"/>
      <c r="C164" s="406"/>
      <c r="D164" s="401"/>
      <c r="E164" s="216" t="s">
        <v>4</v>
      </c>
      <c r="F164" s="216" t="s">
        <v>5</v>
      </c>
      <c r="G164" s="12" t="s">
        <v>6</v>
      </c>
      <c r="H164" s="401"/>
      <c r="I164" s="13" t="s">
        <v>56</v>
      </c>
      <c r="J164" s="13" t="s">
        <v>57</v>
      </c>
      <c r="K164" s="13" t="s">
        <v>68</v>
      </c>
      <c r="L164" s="13" t="s">
        <v>58</v>
      </c>
      <c r="M164" s="13" t="s">
        <v>59</v>
      </c>
      <c r="N164" s="13" t="s">
        <v>61</v>
      </c>
      <c r="O164" s="13" t="s">
        <v>62</v>
      </c>
      <c r="P164" s="13" t="s">
        <v>64</v>
      </c>
      <c r="Q164" s="13" t="s">
        <v>65</v>
      </c>
      <c r="R164" s="13" t="s">
        <v>63</v>
      </c>
      <c r="S164" s="13" t="s">
        <v>67</v>
      </c>
      <c r="T164" s="401"/>
    </row>
    <row r="165" spans="2:22" s="10" customFormat="1">
      <c r="B165" s="14"/>
      <c r="C165" s="15" t="s">
        <v>29</v>
      </c>
      <c r="D165" s="398"/>
      <c r="E165" s="398"/>
      <c r="F165" s="398"/>
      <c r="G165" s="414"/>
      <c r="H165" s="398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403"/>
    </row>
    <row r="166" spans="2:22" s="10" customFormat="1" ht="15.75" thickBot="1">
      <c r="B166" s="17"/>
      <c r="C166" s="18" t="s">
        <v>31</v>
      </c>
      <c r="D166" s="399"/>
      <c r="E166" s="399"/>
      <c r="F166" s="399"/>
      <c r="G166" s="415"/>
      <c r="H166" s="399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404"/>
    </row>
    <row r="167" spans="2:22" s="10" customFormat="1" ht="16.5" thickBot="1">
      <c r="B167" s="20"/>
      <c r="C167" s="29" t="s">
        <v>24</v>
      </c>
      <c r="D167" s="334">
        <v>70</v>
      </c>
      <c r="E167" s="189">
        <v>3.1</v>
      </c>
      <c r="F167" s="189">
        <v>4.2</v>
      </c>
      <c r="G167" s="38">
        <v>35.5</v>
      </c>
      <c r="H167" s="189">
        <v>192.5</v>
      </c>
      <c r="I167" s="25">
        <v>0.06</v>
      </c>
      <c r="J167" s="25">
        <v>0.03</v>
      </c>
      <c r="K167" s="25">
        <v>0.73</v>
      </c>
      <c r="L167" s="26">
        <v>46.5</v>
      </c>
      <c r="M167" s="32">
        <v>0.48</v>
      </c>
      <c r="N167" s="26">
        <v>12.7</v>
      </c>
      <c r="O167" s="32">
        <v>31.4</v>
      </c>
      <c r="P167" s="26">
        <v>7.4</v>
      </c>
      <c r="Q167" s="27">
        <v>69.5</v>
      </c>
      <c r="R167" s="27">
        <v>0.53</v>
      </c>
      <c r="S167" s="27">
        <v>1.92</v>
      </c>
      <c r="T167" s="269">
        <v>2</v>
      </c>
      <c r="V167" s="368"/>
    </row>
    <row r="168" spans="2:22" s="10" customFormat="1" ht="14.25" customHeight="1" thickBot="1">
      <c r="B168" s="62"/>
      <c r="C168" s="333" t="s">
        <v>193</v>
      </c>
      <c r="D168" s="198">
        <v>250</v>
      </c>
      <c r="E168" s="245">
        <v>26.2</v>
      </c>
      <c r="F168" s="246">
        <v>8.8000000000000007</v>
      </c>
      <c r="G168" s="82">
        <v>21.9</v>
      </c>
      <c r="H168" s="335">
        <v>271.60000000000002</v>
      </c>
      <c r="I168" s="336">
        <v>0.127</v>
      </c>
      <c r="J168" s="337">
        <v>0.16300000000000001</v>
      </c>
      <c r="K168" s="338">
        <v>0.45</v>
      </c>
      <c r="L168" s="337">
        <v>38.6</v>
      </c>
      <c r="M168" s="338">
        <v>83.4</v>
      </c>
      <c r="N168" s="337">
        <v>82.1</v>
      </c>
      <c r="O168" s="338">
        <v>260.37</v>
      </c>
      <c r="P168" s="337">
        <v>60.24</v>
      </c>
      <c r="Q168" s="338">
        <v>668.88</v>
      </c>
      <c r="R168" s="337">
        <v>1.35</v>
      </c>
      <c r="S168" s="339">
        <v>44.42</v>
      </c>
      <c r="T168" s="327">
        <v>250</v>
      </c>
    </row>
    <row r="169" spans="2:22" s="10" customFormat="1" ht="16.5" thickBot="1">
      <c r="B169" s="13" t="s">
        <v>20</v>
      </c>
      <c r="C169" s="29" t="s">
        <v>99</v>
      </c>
      <c r="D169" s="186">
        <v>200</v>
      </c>
      <c r="E169" s="344">
        <v>0.1</v>
      </c>
      <c r="F169" s="344">
        <v>0</v>
      </c>
      <c r="G169" s="345">
        <v>9</v>
      </c>
      <c r="H169" s="346">
        <v>36</v>
      </c>
      <c r="I169" s="34">
        <v>0.04</v>
      </c>
      <c r="J169" s="34">
        <v>0.01</v>
      </c>
      <c r="K169" s="34"/>
      <c r="L169" s="34">
        <v>0.3</v>
      </c>
      <c r="M169" s="34">
        <v>0.04</v>
      </c>
      <c r="N169" s="34">
        <v>4.5</v>
      </c>
      <c r="O169" s="34">
        <v>7.2</v>
      </c>
      <c r="P169" s="34">
        <v>3.8</v>
      </c>
      <c r="Q169" s="34">
        <v>20.8</v>
      </c>
      <c r="R169" s="34">
        <v>0.7</v>
      </c>
      <c r="S169" s="34">
        <v>0</v>
      </c>
      <c r="T169" s="209">
        <v>376</v>
      </c>
    </row>
    <row r="170" spans="2:22" s="10" customFormat="1" ht="15.75" thickBot="1">
      <c r="B170" s="52"/>
      <c r="C170" s="39" t="s">
        <v>94</v>
      </c>
      <c r="D170" s="201">
        <v>30</v>
      </c>
      <c r="E170" s="201">
        <v>2</v>
      </c>
      <c r="F170" s="201">
        <v>0.36</v>
      </c>
      <c r="G170" s="38">
        <v>15.87</v>
      </c>
      <c r="H170" s="201">
        <v>74.7</v>
      </c>
      <c r="I170" s="38">
        <v>5.0999999999999997E-2</v>
      </c>
      <c r="J170" s="38">
        <v>2.4E-2</v>
      </c>
      <c r="K170" s="38"/>
      <c r="L170" s="38"/>
      <c r="M170" s="38"/>
      <c r="N170" s="38">
        <v>8.6999999999999993</v>
      </c>
      <c r="O170" s="38">
        <v>45</v>
      </c>
      <c r="P170" s="38">
        <v>14.1</v>
      </c>
      <c r="Q170" s="38">
        <v>70.5</v>
      </c>
      <c r="R170" s="38">
        <v>1.17</v>
      </c>
      <c r="S170" s="38">
        <v>15.3</v>
      </c>
      <c r="T170" s="209" t="s">
        <v>103</v>
      </c>
    </row>
    <row r="171" spans="2:22" s="10" customFormat="1" ht="15.75" thickBot="1">
      <c r="B171" s="62"/>
      <c r="C171" s="97"/>
      <c r="D171" s="198"/>
      <c r="E171" s="264"/>
      <c r="F171" s="187"/>
      <c r="G171" s="41"/>
      <c r="H171" s="198"/>
      <c r="I171" s="61"/>
      <c r="J171" s="61"/>
      <c r="K171" s="77"/>
      <c r="L171" s="61"/>
      <c r="M171" s="77"/>
      <c r="N171" s="61"/>
      <c r="O171" s="77"/>
      <c r="P171" s="61"/>
      <c r="Q171" s="77"/>
      <c r="R171" s="84"/>
      <c r="S171" s="63"/>
      <c r="T171" s="325"/>
    </row>
    <row r="172" spans="2:22" s="10" customFormat="1" ht="23.45" customHeight="1" thickBot="1">
      <c r="B172" s="42" t="s">
        <v>10</v>
      </c>
      <c r="C172" s="43" t="s">
        <v>11</v>
      </c>
      <c r="D172" s="301">
        <f>SUM(D167:D171)</f>
        <v>550</v>
      </c>
      <c r="E172" s="168">
        <f t="shared" ref="E172:S172" si="24">SUM(E167:E171)</f>
        <v>31.400000000000002</v>
      </c>
      <c r="F172" s="168">
        <f t="shared" si="24"/>
        <v>13.36</v>
      </c>
      <c r="G172" s="85">
        <f t="shared" si="24"/>
        <v>82.27000000000001</v>
      </c>
      <c r="H172" s="169">
        <f t="shared" si="24"/>
        <v>574.80000000000007</v>
      </c>
      <c r="I172" s="87">
        <f t="shared" si="24"/>
        <v>0.27800000000000002</v>
      </c>
      <c r="J172" s="85">
        <f t="shared" si="24"/>
        <v>0.22700000000000001</v>
      </c>
      <c r="K172" s="85">
        <f t="shared" si="24"/>
        <v>1.18</v>
      </c>
      <c r="L172" s="85">
        <f t="shared" si="24"/>
        <v>85.399999999999991</v>
      </c>
      <c r="M172" s="85">
        <f t="shared" si="24"/>
        <v>83.920000000000016</v>
      </c>
      <c r="N172" s="85">
        <f t="shared" si="24"/>
        <v>108</v>
      </c>
      <c r="O172" s="85">
        <f t="shared" si="24"/>
        <v>343.96999999999997</v>
      </c>
      <c r="P172" s="85">
        <f t="shared" si="24"/>
        <v>85.539999999999992</v>
      </c>
      <c r="Q172" s="87">
        <f t="shared" si="24"/>
        <v>829.68</v>
      </c>
      <c r="R172" s="87">
        <f t="shared" si="24"/>
        <v>3.75</v>
      </c>
      <c r="S172" s="87">
        <f t="shared" si="24"/>
        <v>61.64</v>
      </c>
      <c r="T172" s="331"/>
    </row>
    <row r="173" spans="2:22" s="10" customFormat="1" ht="15.6" customHeight="1" thickBot="1">
      <c r="B173" s="44"/>
      <c r="C173" s="7" t="s">
        <v>84</v>
      </c>
      <c r="D173" s="209">
        <v>60</v>
      </c>
      <c r="E173" s="266">
        <v>0.6</v>
      </c>
      <c r="F173" s="266">
        <v>2.1</v>
      </c>
      <c r="G173" s="22">
        <v>3.8</v>
      </c>
      <c r="H173" s="173">
        <v>36.5</v>
      </c>
      <c r="I173" s="47">
        <v>0.06</v>
      </c>
      <c r="J173" s="47">
        <v>6.6000000000000003E-2</v>
      </c>
      <c r="K173" s="47"/>
      <c r="L173" s="47">
        <v>95.7</v>
      </c>
      <c r="M173" s="47">
        <v>20</v>
      </c>
      <c r="N173" s="47">
        <v>12</v>
      </c>
      <c r="O173" s="47">
        <v>18.5</v>
      </c>
      <c r="P173" s="47">
        <v>7.5</v>
      </c>
      <c r="Q173" s="48">
        <v>126.3</v>
      </c>
      <c r="R173" s="49">
        <v>0.4</v>
      </c>
      <c r="S173" s="47">
        <v>0.6</v>
      </c>
      <c r="T173" s="269" t="s">
        <v>103</v>
      </c>
    </row>
    <row r="174" spans="2:22" s="10" customFormat="1" ht="16.5" thickBot="1">
      <c r="B174" s="28"/>
      <c r="C174" s="29" t="s">
        <v>127</v>
      </c>
      <c r="D174" s="198">
        <v>200</v>
      </c>
      <c r="E174" s="247">
        <v>6.9</v>
      </c>
      <c r="F174" s="248">
        <v>6.7</v>
      </c>
      <c r="G174" s="88">
        <v>11.5</v>
      </c>
      <c r="H174" s="188">
        <v>134</v>
      </c>
      <c r="I174" s="124">
        <v>7.9000000000000001E-2</v>
      </c>
      <c r="J174" s="125">
        <v>6.3E-2</v>
      </c>
      <c r="K174" s="124">
        <v>3.54</v>
      </c>
      <c r="L174" s="124">
        <v>124</v>
      </c>
      <c r="M174" s="125">
        <v>2.39</v>
      </c>
      <c r="N174" s="124">
        <v>57.81</v>
      </c>
      <c r="O174" s="125">
        <v>96.45</v>
      </c>
      <c r="P174" s="124">
        <v>30.91</v>
      </c>
      <c r="Q174" s="124">
        <v>315.10000000000002</v>
      </c>
      <c r="R174" s="125">
        <v>0.42</v>
      </c>
      <c r="S174" s="124">
        <v>15.3</v>
      </c>
      <c r="T174" s="269">
        <v>87</v>
      </c>
    </row>
    <row r="175" spans="2:22" s="10" customFormat="1" ht="15" customHeight="1" thickBot="1">
      <c r="B175" s="52" t="s">
        <v>12</v>
      </c>
      <c r="C175" s="39" t="s">
        <v>86</v>
      </c>
      <c r="D175" s="176">
        <v>110</v>
      </c>
      <c r="E175" s="275">
        <v>8.4</v>
      </c>
      <c r="F175" s="203">
        <v>12</v>
      </c>
      <c r="G175" s="108">
        <v>9</v>
      </c>
      <c r="H175" s="203">
        <v>178</v>
      </c>
      <c r="I175" s="25">
        <v>0.03</v>
      </c>
      <c r="J175" s="26">
        <v>0.05</v>
      </c>
      <c r="K175" s="32"/>
      <c r="L175" s="26">
        <v>7.4</v>
      </c>
      <c r="M175" s="32">
        <v>1</v>
      </c>
      <c r="N175" s="26">
        <v>32.4</v>
      </c>
      <c r="O175" s="32">
        <v>84.5</v>
      </c>
      <c r="P175" s="26">
        <v>13.6</v>
      </c>
      <c r="Q175" s="32">
        <v>176.8</v>
      </c>
      <c r="R175" s="26">
        <v>1.1000000000000001</v>
      </c>
      <c r="S175" s="27">
        <v>3.6</v>
      </c>
      <c r="T175" s="209" t="s">
        <v>140</v>
      </c>
    </row>
    <row r="176" spans="2:22" s="10" customFormat="1" ht="15.75" customHeight="1" thickBot="1">
      <c r="B176" s="62" t="s">
        <v>12</v>
      </c>
      <c r="C176" s="29" t="s">
        <v>160</v>
      </c>
      <c r="D176" s="201">
        <v>150</v>
      </c>
      <c r="E176" s="238">
        <v>3.6</v>
      </c>
      <c r="F176" s="238">
        <v>5</v>
      </c>
      <c r="G176" s="56">
        <v>14.5</v>
      </c>
      <c r="H176" s="190">
        <v>118.7</v>
      </c>
      <c r="I176" s="55">
        <v>0.1</v>
      </c>
      <c r="J176" s="89">
        <v>0.11</v>
      </c>
      <c r="K176" s="55">
        <v>0.04</v>
      </c>
      <c r="L176" s="89">
        <v>110</v>
      </c>
      <c r="M176" s="55">
        <v>28.1</v>
      </c>
      <c r="N176" s="89">
        <v>80.7</v>
      </c>
      <c r="O176" s="55">
        <v>97.3</v>
      </c>
      <c r="P176" s="57">
        <v>40</v>
      </c>
      <c r="Q176" s="89">
        <v>752.6</v>
      </c>
      <c r="R176" s="55">
        <v>1.46</v>
      </c>
      <c r="S176" s="55">
        <v>9.3000000000000007</v>
      </c>
      <c r="T176" s="269">
        <v>553</v>
      </c>
    </row>
    <row r="177" spans="2:20" s="10" customFormat="1" ht="16.5" thickBot="1">
      <c r="B177" s="62"/>
      <c r="C177" s="39" t="s">
        <v>79</v>
      </c>
      <c r="D177" s="259">
        <v>200</v>
      </c>
      <c r="E177" s="248">
        <v>0.4</v>
      </c>
      <c r="F177" s="248">
        <v>0.2</v>
      </c>
      <c r="G177" s="88">
        <v>11.1</v>
      </c>
      <c r="H177" s="188">
        <v>47.8</v>
      </c>
      <c r="I177" s="25"/>
      <c r="J177" s="25">
        <v>4.0000000000000001E-3</v>
      </c>
      <c r="K177" s="26"/>
      <c r="L177" s="32"/>
      <c r="M177" s="26">
        <v>0.4</v>
      </c>
      <c r="N177" s="32">
        <v>9.5</v>
      </c>
      <c r="O177" s="26">
        <v>10</v>
      </c>
      <c r="P177" s="32">
        <v>1.8</v>
      </c>
      <c r="Q177" s="26">
        <v>32</v>
      </c>
      <c r="R177" s="27">
        <v>0.7</v>
      </c>
      <c r="S177" s="27">
        <v>0.12</v>
      </c>
      <c r="T177" s="269">
        <v>359</v>
      </c>
    </row>
    <row r="178" spans="2:20" s="10" customFormat="1" ht="15.75" thickBot="1">
      <c r="B178" s="44"/>
      <c r="C178" s="29" t="s">
        <v>69</v>
      </c>
      <c r="D178" s="176">
        <v>40</v>
      </c>
      <c r="E178" s="201">
        <v>3.2</v>
      </c>
      <c r="F178" s="177">
        <v>0.4</v>
      </c>
      <c r="G178" s="38">
        <v>18.399999999999999</v>
      </c>
      <c r="H178" s="177">
        <v>90</v>
      </c>
      <c r="I178" s="38">
        <v>4.3999999999999997E-2</v>
      </c>
      <c r="J178" s="37">
        <v>1.2E-2</v>
      </c>
      <c r="K178" s="37"/>
      <c r="L178" s="37"/>
      <c r="M178" s="37"/>
      <c r="N178" s="37">
        <v>8</v>
      </c>
      <c r="O178" s="37">
        <v>26</v>
      </c>
      <c r="P178" s="37">
        <v>5.6</v>
      </c>
      <c r="Q178" s="30">
        <v>37.200000000000003</v>
      </c>
      <c r="R178" s="38">
        <v>0.44</v>
      </c>
      <c r="S178" s="37">
        <v>1.28</v>
      </c>
      <c r="T178" s="325" t="s">
        <v>103</v>
      </c>
    </row>
    <row r="179" spans="2:20" s="10" customFormat="1" ht="15.75" thickBot="1">
      <c r="B179" s="44"/>
      <c r="C179" s="39" t="s">
        <v>94</v>
      </c>
      <c r="D179" s="198">
        <v>30</v>
      </c>
      <c r="E179" s="239">
        <v>2</v>
      </c>
      <c r="F179" s="240">
        <v>0.36</v>
      </c>
      <c r="G179" s="103">
        <v>15.87</v>
      </c>
      <c r="H179" s="182">
        <v>74.7</v>
      </c>
      <c r="I179" s="297">
        <v>5.0999999999999997E-2</v>
      </c>
      <c r="J179" s="297">
        <v>2.4E-2</v>
      </c>
      <c r="K179" s="77"/>
      <c r="L179" s="297"/>
      <c r="M179" s="77"/>
      <c r="N179" s="297">
        <v>8.6999999999999993</v>
      </c>
      <c r="O179" s="77">
        <v>45</v>
      </c>
      <c r="P179" s="297">
        <v>14.1</v>
      </c>
      <c r="Q179" s="77">
        <v>70.5</v>
      </c>
      <c r="R179" s="84">
        <v>1.17</v>
      </c>
      <c r="S179" s="298">
        <v>15.3</v>
      </c>
      <c r="T179" s="325" t="s">
        <v>103</v>
      </c>
    </row>
    <row r="180" spans="2:20" s="10" customFormat="1" ht="23.45" customHeight="1" thickBot="1">
      <c r="B180" s="58"/>
      <c r="C180" s="43" t="s">
        <v>13</v>
      </c>
      <c r="D180" s="167">
        <f>SUM(D173:D179)</f>
        <v>790</v>
      </c>
      <c r="E180" s="167">
        <f>SUM(SUM(E173:E179))</f>
        <v>25.099999999999998</v>
      </c>
      <c r="F180" s="166">
        <f>SUM(SUM(F173:F179))</f>
        <v>26.759999999999998</v>
      </c>
      <c r="G180" s="85">
        <f>SUM(SUM(G173:G179))</f>
        <v>84.17</v>
      </c>
      <c r="H180" s="212">
        <f>SUM(SUM(H173:H179))</f>
        <v>679.7</v>
      </c>
      <c r="I180" s="42">
        <f t="shared" ref="I180:Q180" si="25">SUM(SUM(I173:I179))</f>
        <v>0.36399999999999999</v>
      </c>
      <c r="J180" s="42">
        <f t="shared" si="25"/>
        <v>0.32900000000000001</v>
      </c>
      <c r="K180" s="42">
        <f t="shared" si="25"/>
        <v>3.58</v>
      </c>
      <c r="L180" s="42">
        <f t="shared" si="25"/>
        <v>337.1</v>
      </c>
      <c r="M180" s="42">
        <f t="shared" si="25"/>
        <v>51.89</v>
      </c>
      <c r="N180" s="42">
        <f t="shared" si="25"/>
        <v>209.11</v>
      </c>
      <c r="O180" s="42">
        <f t="shared" si="25"/>
        <v>377.75</v>
      </c>
      <c r="P180" s="42">
        <f t="shared" si="25"/>
        <v>113.50999999999998</v>
      </c>
      <c r="Q180" s="87">
        <f t="shared" si="25"/>
        <v>1510.5000000000002</v>
      </c>
      <c r="R180" s="42">
        <f t="shared" ref="R180" si="26">SUM(SUM(R173:R179))</f>
        <v>5.69</v>
      </c>
      <c r="S180" s="42">
        <f t="shared" ref="S180" si="27">SUM(SUM(S173:S179))</f>
        <v>45.5</v>
      </c>
      <c r="T180" s="209"/>
    </row>
    <row r="181" spans="2:20" s="10" customFormat="1" ht="22.9" customHeight="1" thickBot="1">
      <c r="B181" s="24"/>
      <c r="C181" s="155" t="s">
        <v>14</v>
      </c>
      <c r="D181" s="191">
        <f>SUM(D172,D180)</f>
        <v>1340</v>
      </c>
      <c r="E181" s="191">
        <f t="shared" ref="E181:R181" si="28">SUM(E172,E180)</f>
        <v>56.5</v>
      </c>
      <c r="F181" s="191">
        <f t="shared" si="28"/>
        <v>40.119999999999997</v>
      </c>
      <c r="G181" s="68">
        <f t="shared" si="28"/>
        <v>166.44</v>
      </c>
      <c r="H181" s="191">
        <f t="shared" si="28"/>
        <v>1254.5</v>
      </c>
      <c r="I181" s="68">
        <f t="shared" si="28"/>
        <v>0.64200000000000002</v>
      </c>
      <c r="J181" s="68">
        <f t="shared" si="28"/>
        <v>0.55600000000000005</v>
      </c>
      <c r="K181" s="68">
        <f t="shared" si="28"/>
        <v>4.76</v>
      </c>
      <c r="L181" s="68">
        <f t="shared" si="28"/>
        <v>422.5</v>
      </c>
      <c r="M181" s="68">
        <f t="shared" si="28"/>
        <v>135.81</v>
      </c>
      <c r="N181" s="68">
        <f t="shared" si="28"/>
        <v>317.11</v>
      </c>
      <c r="O181" s="68">
        <f t="shared" si="28"/>
        <v>721.72</v>
      </c>
      <c r="P181" s="68">
        <f t="shared" si="28"/>
        <v>199.04999999999995</v>
      </c>
      <c r="Q181" s="68">
        <f t="shared" si="28"/>
        <v>2340.1800000000003</v>
      </c>
      <c r="R181" s="68">
        <f t="shared" si="28"/>
        <v>9.4400000000000013</v>
      </c>
      <c r="S181" s="68">
        <f>SUM(S172,S180)/1000</f>
        <v>0.10714</v>
      </c>
      <c r="T181" s="207"/>
    </row>
    <row r="182" spans="2:20" s="10" customFormat="1" ht="33" customHeight="1" thickBot="1">
      <c r="B182" s="24"/>
      <c r="C182" s="70" t="s">
        <v>15</v>
      </c>
      <c r="D182" s="252"/>
      <c r="E182" s="253">
        <f>E181*100/77</f>
        <v>73.376623376623371</v>
      </c>
      <c r="F182" s="197">
        <f>F181*100/79</f>
        <v>50.784810126582272</v>
      </c>
      <c r="G182" s="72">
        <f>G181*100/335</f>
        <v>49.683582089552239</v>
      </c>
      <c r="H182" s="192">
        <f>H181*100/2350</f>
        <v>53.382978723404257</v>
      </c>
      <c r="I182" s="74">
        <f>I181*100/1.2</f>
        <v>53.500000000000007</v>
      </c>
      <c r="J182" s="71">
        <f>J181*100/1.4</f>
        <v>39.714285714285722</v>
      </c>
      <c r="K182" s="71">
        <f>K181*100/10</f>
        <v>47.6</v>
      </c>
      <c r="L182" s="71">
        <f>L181*100/700</f>
        <v>60.357142857142854</v>
      </c>
      <c r="M182" s="71">
        <f>M181*100/60</f>
        <v>226.35</v>
      </c>
      <c r="N182" s="71">
        <f>N181*100/1100</f>
        <v>28.828181818181818</v>
      </c>
      <c r="O182" s="71">
        <f>O181*100/1100</f>
        <v>65.61090909090909</v>
      </c>
      <c r="P182" s="71">
        <f>P181*100/250</f>
        <v>79.61999999999999</v>
      </c>
      <c r="Q182" s="71">
        <f>Q181*100/1100</f>
        <v>212.7436363636364</v>
      </c>
      <c r="R182" s="74">
        <f>R181*100/12</f>
        <v>78.666666666666671</v>
      </c>
      <c r="S182" s="74">
        <f>S181*100/0.1</f>
        <v>107.14</v>
      </c>
      <c r="T182" s="207"/>
    </row>
    <row r="183" spans="2:20" s="10" customFormat="1">
      <c r="B183" s="77"/>
      <c r="C183" s="78"/>
      <c r="D183" s="199"/>
      <c r="E183" s="199"/>
      <c r="F183" s="199"/>
      <c r="G183" s="91"/>
      <c r="H183" s="199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207"/>
    </row>
    <row r="184" spans="2:20" s="10" customFormat="1" ht="15.75" thickBot="1">
      <c r="B184" s="77"/>
      <c r="C184" s="78"/>
      <c r="D184" s="199"/>
      <c r="E184" s="199"/>
      <c r="F184" s="199"/>
      <c r="G184" s="91"/>
      <c r="H184" s="199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207"/>
    </row>
    <row r="185" spans="2:20" s="10" customFormat="1" ht="15" customHeight="1" thickBot="1">
      <c r="B185" s="405" t="s">
        <v>1</v>
      </c>
      <c r="C185" s="405" t="s">
        <v>2</v>
      </c>
      <c r="D185" s="407" t="s">
        <v>66</v>
      </c>
      <c r="E185" s="408" t="s">
        <v>54</v>
      </c>
      <c r="F185" s="409"/>
      <c r="G185" s="410"/>
      <c r="H185" s="407" t="s">
        <v>93</v>
      </c>
      <c r="I185" s="408" t="s">
        <v>55</v>
      </c>
      <c r="J185" s="409"/>
      <c r="K185" s="409"/>
      <c r="L185" s="409"/>
      <c r="M185" s="410"/>
      <c r="N185" s="408" t="s">
        <v>60</v>
      </c>
      <c r="O185" s="409"/>
      <c r="P185" s="409"/>
      <c r="Q185" s="409"/>
      <c r="R185" s="409"/>
      <c r="S185" s="410"/>
      <c r="T185" s="407" t="s">
        <v>3</v>
      </c>
    </row>
    <row r="186" spans="2:20" s="10" customFormat="1" ht="38.450000000000003" customHeight="1" thickBot="1">
      <c r="B186" s="406"/>
      <c r="C186" s="406"/>
      <c r="D186" s="401"/>
      <c r="E186" s="216" t="s">
        <v>4</v>
      </c>
      <c r="F186" s="216" t="s">
        <v>5</v>
      </c>
      <c r="G186" s="12" t="s">
        <v>6</v>
      </c>
      <c r="H186" s="401"/>
      <c r="I186" s="13" t="s">
        <v>56</v>
      </c>
      <c r="J186" s="13" t="s">
        <v>57</v>
      </c>
      <c r="K186" s="13" t="s">
        <v>68</v>
      </c>
      <c r="L186" s="13" t="s">
        <v>58</v>
      </c>
      <c r="M186" s="13" t="s">
        <v>59</v>
      </c>
      <c r="N186" s="13" t="s">
        <v>61</v>
      </c>
      <c r="O186" s="13" t="s">
        <v>62</v>
      </c>
      <c r="P186" s="13" t="s">
        <v>64</v>
      </c>
      <c r="Q186" s="13" t="s">
        <v>65</v>
      </c>
      <c r="R186" s="13" t="s">
        <v>63</v>
      </c>
      <c r="S186" s="13" t="s">
        <v>67</v>
      </c>
      <c r="T186" s="401"/>
    </row>
    <row r="187" spans="2:20" s="10" customFormat="1">
      <c r="B187" s="14"/>
      <c r="C187" s="127" t="s">
        <v>29</v>
      </c>
      <c r="D187" s="421"/>
      <c r="E187" s="398"/>
      <c r="F187" s="398"/>
      <c r="G187" s="414"/>
      <c r="H187" s="398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03"/>
    </row>
    <row r="188" spans="2:20" s="10" customFormat="1" ht="15.75" thickBot="1">
      <c r="B188" s="14"/>
      <c r="C188" s="128" t="s">
        <v>32</v>
      </c>
      <c r="D188" s="422"/>
      <c r="E188" s="419"/>
      <c r="F188" s="419"/>
      <c r="G188" s="420"/>
      <c r="H188" s="4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404"/>
    </row>
    <row r="189" spans="2:20" s="10" customFormat="1" ht="16.5" thickBot="1">
      <c r="B189" s="44"/>
      <c r="C189" s="357" t="s">
        <v>85</v>
      </c>
      <c r="D189" s="177">
        <v>60</v>
      </c>
      <c r="E189" s="234">
        <v>0.48</v>
      </c>
      <c r="F189" s="235">
        <v>0.16</v>
      </c>
      <c r="G189" s="46">
        <v>1.08</v>
      </c>
      <c r="H189" s="178">
        <v>7.28</v>
      </c>
      <c r="I189" s="47">
        <v>1.2E-2</v>
      </c>
      <c r="J189" s="47">
        <v>1.2E-2</v>
      </c>
      <c r="K189" s="47"/>
      <c r="L189" s="47">
        <v>3</v>
      </c>
      <c r="M189" s="47">
        <v>1.44</v>
      </c>
      <c r="N189" s="47">
        <v>14</v>
      </c>
      <c r="O189" s="47">
        <v>14.4</v>
      </c>
      <c r="P189" s="47">
        <v>6.24</v>
      </c>
      <c r="Q189" s="48">
        <v>97.75</v>
      </c>
      <c r="R189" s="49">
        <v>0.36</v>
      </c>
      <c r="S189" s="47">
        <v>0</v>
      </c>
      <c r="T189" s="209">
        <v>149</v>
      </c>
    </row>
    <row r="190" spans="2:20" s="10" customFormat="1" ht="20.25" customHeight="1" thickBot="1">
      <c r="B190" s="52" t="s">
        <v>91</v>
      </c>
      <c r="C190" s="39" t="s">
        <v>145</v>
      </c>
      <c r="D190" s="176">
        <v>200</v>
      </c>
      <c r="E190" s="275">
        <v>27.3</v>
      </c>
      <c r="F190" s="203">
        <v>8.1</v>
      </c>
      <c r="G190" s="108">
        <v>33.200000000000003</v>
      </c>
      <c r="H190" s="203">
        <v>314.60000000000002</v>
      </c>
      <c r="I190" s="25">
        <v>0.08</v>
      </c>
      <c r="J190" s="26">
        <v>0.08</v>
      </c>
      <c r="K190" s="32"/>
      <c r="L190" s="26">
        <v>147</v>
      </c>
      <c r="M190" s="32">
        <v>2.36</v>
      </c>
      <c r="N190" s="26">
        <v>20</v>
      </c>
      <c r="O190" s="32">
        <v>234</v>
      </c>
      <c r="P190" s="26">
        <v>108</v>
      </c>
      <c r="Q190" s="32">
        <v>383</v>
      </c>
      <c r="R190" s="26">
        <v>2</v>
      </c>
      <c r="S190" s="27">
        <v>39.799999999999997</v>
      </c>
      <c r="T190" s="209" t="s">
        <v>146</v>
      </c>
    </row>
    <row r="191" spans="2:20" s="10" customFormat="1" ht="16.5" thickBot="1">
      <c r="B191" s="13"/>
      <c r="C191" s="29" t="s">
        <v>99</v>
      </c>
      <c r="D191" s="263">
        <v>200</v>
      </c>
      <c r="E191" s="231">
        <v>0.1</v>
      </c>
      <c r="F191" s="232">
        <v>0</v>
      </c>
      <c r="G191" s="33">
        <v>9</v>
      </c>
      <c r="H191" s="175">
        <v>36</v>
      </c>
      <c r="I191" s="101">
        <v>0.04</v>
      </c>
      <c r="J191" s="101">
        <v>0.01</v>
      </c>
      <c r="K191" s="101"/>
      <c r="L191" s="101">
        <v>0.3</v>
      </c>
      <c r="M191" s="101">
        <v>0.04</v>
      </c>
      <c r="N191" s="101">
        <v>4.5</v>
      </c>
      <c r="O191" s="101">
        <v>7.2</v>
      </c>
      <c r="P191" s="101">
        <v>3.8</v>
      </c>
      <c r="Q191" s="101">
        <v>20.8</v>
      </c>
      <c r="R191" s="102">
        <v>0.7</v>
      </c>
      <c r="S191" s="101">
        <v>0</v>
      </c>
      <c r="T191" s="323">
        <v>376</v>
      </c>
    </row>
    <row r="192" spans="2:20" s="10" customFormat="1" ht="15.75" thickBot="1">
      <c r="B192" s="28"/>
      <c r="C192" s="29" t="s">
        <v>70</v>
      </c>
      <c r="D192" s="177">
        <v>40</v>
      </c>
      <c r="E192" s="201">
        <v>3</v>
      </c>
      <c r="F192" s="177">
        <v>0.4</v>
      </c>
      <c r="G192" s="38">
        <v>18.399999999999999</v>
      </c>
      <c r="H192" s="177">
        <v>90</v>
      </c>
      <c r="I192" s="38">
        <v>4.3999999999999997E-2</v>
      </c>
      <c r="J192" s="37">
        <v>1.2E-2</v>
      </c>
      <c r="K192" s="37"/>
      <c r="L192" s="37"/>
      <c r="M192" s="37"/>
      <c r="N192" s="37">
        <v>8</v>
      </c>
      <c r="O192" s="37">
        <v>26</v>
      </c>
      <c r="P192" s="37">
        <v>5.6</v>
      </c>
      <c r="Q192" s="30">
        <v>37.200000000000003</v>
      </c>
      <c r="R192" s="38">
        <v>0.44</v>
      </c>
      <c r="S192" s="37">
        <v>1.28</v>
      </c>
      <c r="T192" s="325" t="s">
        <v>103</v>
      </c>
    </row>
    <row r="193" spans="2:20" s="10" customFormat="1" ht="15.75" thickBot="1">
      <c r="B193" s="44"/>
      <c r="C193" s="39" t="s">
        <v>94</v>
      </c>
      <c r="D193" s="198">
        <v>30</v>
      </c>
      <c r="E193" s="239">
        <v>2</v>
      </c>
      <c r="F193" s="240">
        <v>0.36</v>
      </c>
      <c r="G193" s="103">
        <v>15.87</v>
      </c>
      <c r="H193" s="182">
        <v>74.7</v>
      </c>
      <c r="I193" s="297">
        <v>5.0999999999999997E-2</v>
      </c>
      <c r="J193" s="297">
        <v>2.4E-2</v>
      </c>
      <c r="K193" s="77"/>
      <c r="L193" s="297"/>
      <c r="M193" s="77"/>
      <c r="N193" s="297">
        <v>8.6999999999999993</v>
      </c>
      <c r="O193" s="77">
        <v>45</v>
      </c>
      <c r="P193" s="297">
        <v>14.1</v>
      </c>
      <c r="Q193" s="77">
        <v>70.5</v>
      </c>
      <c r="R193" s="84">
        <v>1.17</v>
      </c>
      <c r="S193" s="298">
        <v>15.3</v>
      </c>
      <c r="T193" s="325" t="s">
        <v>103</v>
      </c>
    </row>
    <row r="194" spans="2:20" s="10" customFormat="1" ht="21.6" customHeight="1" thickBot="1">
      <c r="B194" s="42" t="s">
        <v>10</v>
      </c>
      <c r="C194" s="43" t="s">
        <v>11</v>
      </c>
      <c r="D194" s="233">
        <f t="shared" ref="D194:S194" si="29">SUM(D189:D193)</f>
        <v>530</v>
      </c>
      <c r="E194" s="274">
        <f t="shared" si="29"/>
        <v>32.880000000000003</v>
      </c>
      <c r="F194" s="170">
        <f t="shared" si="29"/>
        <v>9.02</v>
      </c>
      <c r="G194" s="165">
        <f t="shared" si="29"/>
        <v>77.55</v>
      </c>
      <c r="H194" s="170">
        <f t="shared" si="29"/>
        <v>522.58000000000004</v>
      </c>
      <c r="I194" s="126">
        <f t="shared" si="29"/>
        <v>0.22699999999999998</v>
      </c>
      <c r="J194" s="126">
        <f t="shared" si="29"/>
        <v>0.13799999999999998</v>
      </c>
      <c r="K194" s="126">
        <f t="shared" si="29"/>
        <v>0</v>
      </c>
      <c r="L194" s="126">
        <f t="shared" si="29"/>
        <v>150.30000000000001</v>
      </c>
      <c r="M194" s="126">
        <f t="shared" si="29"/>
        <v>3.84</v>
      </c>
      <c r="N194" s="126">
        <f t="shared" si="29"/>
        <v>55.2</v>
      </c>
      <c r="O194" s="126">
        <f t="shared" si="29"/>
        <v>326.60000000000002</v>
      </c>
      <c r="P194" s="126">
        <f t="shared" si="29"/>
        <v>137.73999999999998</v>
      </c>
      <c r="Q194" s="126">
        <f t="shared" si="29"/>
        <v>609.25</v>
      </c>
      <c r="R194" s="126">
        <f t="shared" si="29"/>
        <v>4.67</v>
      </c>
      <c r="S194" s="126">
        <f t="shared" si="29"/>
        <v>56.379999999999995</v>
      </c>
      <c r="T194" s="331"/>
    </row>
    <row r="195" spans="2:20" s="10" customFormat="1" ht="16.5" thickBot="1">
      <c r="B195" s="129"/>
      <c r="C195" s="21" t="s">
        <v>144</v>
      </c>
      <c r="D195" s="283">
        <v>60</v>
      </c>
      <c r="E195" s="189">
        <v>1.1000000000000001</v>
      </c>
      <c r="F195" s="189">
        <v>5.3</v>
      </c>
      <c r="G195" s="38">
        <v>4.5999999999999996</v>
      </c>
      <c r="H195" s="177">
        <v>71.400000000000006</v>
      </c>
      <c r="I195" s="25">
        <v>1.2E-2</v>
      </c>
      <c r="J195" s="25">
        <v>0.03</v>
      </c>
      <c r="K195" s="26">
        <v>0</v>
      </c>
      <c r="L195" s="32">
        <v>91.8</v>
      </c>
      <c r="M195" s="26">
        <v>4.2</v>
      </c>
      <c r="N195" s="32">
        <v>24.6</v>
      </c>
      <c r="O195" s="26">
        <v>22.2</v>
      </c>
      <c r="P195" s="32">
        <v>9</v>
      </c>
      <c r="Q195" s="26">
        <v>189</v>
      </c>
      <c r="R195" s="27">
        <v>0.42</v>
      </c>
      <c r="S195" s="27">
        <v>0</v>
      </c>
      <c r="T195" s="209" t="s">
        <v>103</v>
      </c>
    </row>
    <row r="196" spans="2:20" s="10" customFormat="1" ht="16.5" thickBot="1">
      <c r="B196" s="44"/>
      <c r="C196" s="29" t="s">
        <v>135</v>
      </c>
      <c r="D196" s="201">
        <v>210</v>
      </c>
      <c r="E196" s="236">
        <v>3.1</v>
      </c>
      <c r="F196" s="236">
        <v>3.5</v>
      </c>
      <c r="G196" s="50">
        <v>8.4</v>
      </c>
      <c r="H196" s="179">
        <v>77.5</v>
      </c>
      <c r="I196" s="25">
        <v>7.4999999999999997E-2</v>
      </c>
      <c r="J196" s="26">
        <v>3.1E-2</v>
      </c>
      <c r="K196" s="32"/>
      <c r="L196" s="26">
        <v>66.2</v>
      </c>
      <c r="M196" s="32">
        <v>1.88</v>
      </c>
      <c r="N196" s="26">
        <v>16.88</v>
      </c>
      <c r="O196" s="32">
        <v>34.340000000000003</v>
      </c>
      <c r="P196" s="26">
        <v>14.57</v>
      </c>
      <c r="Q196" s="32">
        <v>216.81</v>
      </c>
      <c r="R196" s="26">
        <v>0.41</v>
      </c>
      <c r="S196" s="27">
        <v>3.31</v>
      </c>
      <c r="T196" s="269">
        <v>99</v>
      </c>
    </row>
    <row r="197" spans="2:20" s="10" customFormat="1" ht="15" customHeight="1" thickBot="1">
      <c r="B197" s="52" t="s">
        <v>12</v>
      </c>
      <c r="C197" s="39" t="s">
        <v>136</v>
      </c>
      <c r="D197" s="176">
        <v>200</v>
      </c>
      <c r="E197" s="275">
        <v>15.8</v>
      </c>
      <c r="F197" s="203">
        <v>14.4</v>
      </c>
      <c r="G197" s="108">
        <v>22.8</v>
      </c>
      <c r="H197" s="203">
        <v>284</v>
      </c>
      <c r="I197" s="25">
        <v>0.10199999999999999</v>
      </c>
      <c r="J197" s="26">
        <v>0.13</v>
      </c>
      <c r="K197" s="32">
        <v>0.36</v>
      </c>
      <c r="L197" s="26">
        <v>30.88</v>
      </c>
      <c r="M197" s="32">
        <v>66.72</v>
      </c>
      <c r="N197" s="26">
        <v>65.680000000000007</v>
      </c>
      <c r="O197" s="32">
        <v>208.3</v>
      </c>
      <c r="P197" s="26">
        <v>48.19</v>
      </c>
      <c r="Q197" s="32">
        <v>535.1</v>
      </c>
      <c r="R197" s="26">
        <v>1.08</v>
      </c>
      <c r="S197" s="27">
        <v>35.54</v>
      </c>
      <c r="T197" s="209">
        <v>250</v>
      </c>
    </row>
    <row r="198" spans="2:20" s="10" customFormat="1" ht="15.75" thickBot="1">
      <c r="B198" s="52"/>
      <c r="C198" s="29" t="s">
        <v>71</v>
      </c>
      <c r="D198" s="177">
        <v>200</v>
      </c>
      <c r="E198" s="189">
        <v>0.6</v>
      </c>
      <c r="F198" s="201">
        <v>0.1</v>
      </c>
      <c r="G198" s="37">
        <v>20.100000000000001</v>
      </c>
      <c r="H198" s="176">
        <v>84</v>
      </c>
      <c r="I198" s="37">
        <v>0.01</v>
      </c>
      <c r="J198" s="37"/>
      <c r="K198" s="37"/>
      <c r="L198" s="37"/>
      <c r="M198" s="37">
        <v>0.2</v>
      </c>
      <c r="N198" s="37">
        <v>20.100000000000001</v>
      </c>
      <c r="O198" s="37">
        <v>19.2</v>
      </c>
      <c r="P198" s="37">
        <v>14.4</v>
      </c>
      <c r="Q198" s="30"/>
      <c r="R198" s="38">
        <v>0.69</v>
      </c>
      <c r="S198" s="37"/>
      <c r="T198" s="209">
        <v>349</v>
      </c>
    </row>
    <row r="199" spans="2:20" s="10" customFormat="1" ht="15.75" thickBot="1">
      <c r="B199" s="52"/>
      <c r="C199" s="29"/>
      <c r="D199" s="177"/>
      <c r="E199" s="189"/>
      <c r="F199" s="177"/>
      <c r="G199" s="37"/>
      <c r="H199" s="177"/>
      <c r="I199" s="37"/>
      <c r="J199" s="37"/>
      <c r="K199" s="37"/>
      <c r="L199" s="37"/>
      <c r="M199" s="37"/>
      <c r="N199" s="37"/>
      <c r="O199" s="37"/>
      <c r="P199" s="37"/>
      <c r="Q199" s="30"/>
      <c r="R199" s="38"/>
      <c r="S199" s="37"/>
      <c r="T199" s="209"/>
    </row>
    <row r="200" spans="2:20" s="10" customFormat="1" ht="15.75" thickBot="1">
      <c r="B200" s="52"/>
      <c r="C200" s="29" t="s">
        <v>70</v>
      </c>
      <c r="D200" s="177">
        <v>40</v>
      </c>
      <c r="E200" s="201">
        <v>3.2</v>
      </c>
      <c r="F200" s="177">
        <v>0.4</v>
      </c>
      <c r="G200" s="38">
        <v>18.399999999999999</v>
      </c>
      <c r="H200" s="177">
        <v>90</v>
      </c>
      <c r="I200" s="38">
        <v>4.3999999999999997E-2</v>
      </c>
      <c r="J200" s="37">
        <v>1.2E-2</v>
      </c>
      <c r="K200" s="37"/>
      <c r="L200" s="37"/>
      <c r="M200" s="37"/>
      <c r="N200" s="37">
        <v>8</v>
      </c>
      <c r="O200" s="37">
        <v>26</v>
      </c>
      <c r="P200" s="37">
        <v>5.6</v>
      </c>
      <c r="Q200" s="30">
        <v>37.200000000000003</v>
      </c>
      <c r="R200" s="38">
        <v>0.44</v>
      </c>
      <c r="S200" s="37">
        <v>1.28</v>
      </c>
      <c r="T200" s="209" t="s">
        <v>103</v>
      </c>
    </row>
    <row r="201" spans="2:20" s="10" customFormat="1" ht="15.75" thickBot="1">
      <c r="B201" s="44"/>
      <c r="C201" s="39" t="s">
        <v>94</v>
      </c>
      <c r="D201" s="198">
        <v>30</v>
      </c>
      <c r="E201" s="239">
        <v>2</v>
      </c>
      <c r="F201" s="240">
        <v>0.36</v>
      </c>
      <c r="G201" s="103">
        <v>15.87</v>
      </c>
      <c r="H201" s="182">
        <v>74.7</v>
      </c>
      <c r="I201" s="38">
        <v>5.0999999999999997E-2</v>
      </c>
      <c r="J201" s="38">
        <v>2.4E-2</v>
      </c>
      <c r="K201" s="77"/>
      <c r="L201" s="38"/>
      <c r="M201" s="77"/>
      <c r="N201" s="38">
        <v>8.6999999999999993</v>
      </c>
      <c r="O201" s="77">
        <v>45</v>
      </c>
      <c r="P201" s="38">
        <v>14.1</v>
      </c>
      <c r="Q201" s="77">
        <v>70.5</v>
      </c>
      <c r="R201" s="84">
        <v>1.17</v>
      </c>
      <c r="S201" s="37">
        <v>15.3</v>
      </c>
      <c r="T201" s="325" t="s">
        <v>103</v>
      </c>
    </row>
    <row r="202" spans="2:20" s="10" customFormat="1" ht="21" customHeight="1" thickBot="1">
      <c r="B202" s="58"/>
      <c r="C202" s="43" t="s">
        <v>13</v>
      </c>
      <c r="D202" s="260">
        <f t="shared" ref="D202:S202" si="30">SUM(D195:D201)</f>
        <v>740</v>
      </c>
      <c r="E202" s="261">
        <f t="shared" si="30"/>
        <v>25.8</v>
      </c>
      <c r="F202" s="261">
        <f t="shared" si="30"/>
        <v>24.060000000000002</v>
      </c>
      <c r="G202" s="60">
        <f t="shared" si="30"/>
        <v>90.17</v>
      </c>
      <c r="H202" s="166">
        <f t="shared" si="30"/>
        <v>681.6</v>
      </c>
      <c r="I202" s="60">
        <f t="shared" si="30"/>
        <v>0.29399999999999998</v>
      </c>
      <c r="J202" s="60">
        <f t="shared" si="30"/>
        <v>0.22700000000000001</v>
      </c>
      <c r="K202" s="60">
        <f t="shared" si="30"/>
        <v>0.36</v>
      </c>
      <c r="L202" s="60">
        <f t="shared" si="30"/>
        <v>188.88</v>
      </c>
      <c r="M202" s="60">
        <f t="shared" si="30"/>
        <v>73</v>
      </c>
      <c r="N202" s="60">
        <f t="shared" si="30"/>
        <v>143.96</v>
      </c>
      <c r="O202" s="60">
        <f t="shared" si="30"/>
        <v>355.04</v>
      </c>
      <c r="P202" s="60">
        <f t="shared" si="30"/>
        <v>105.85999999999999</v>
      </c>
      <c r="Q202" s="59">
        <f t="shared" si="30"/>
        <v>1048.6100000000001</v>
      </c>
      <c r="R202" s="60">
        <f t="shared" si="30"/>
        <v>4.21</v>
      </c>
      <c r="S202" s="60">
        <f t="shared" si="30"/>
        <v>55.430000000000007</v>
      </c>
      <c r="T202" s="209"/>
    </row>
    <row r="203" spans="2:20" s="10" customFormat="1" ht="22.15" customHeight="1" thickBot="1">
      <c r="B203" s="66"/>
      <c r="C203" s="67" t="s">
        <v>14</v>
      </c>
      <c r="D203" s="214">
        <f>D194+D202</f>
        <v>1270</v>
      </c>
      <c r="E203" s="214">
        <f t="shared" ref="E203:R203" si="31">SUM(E194,E202)</f>
        <v>58.680000000000007</v>
      </c>
      <c r="F203" s="214">
        <f t="shared" si="31"/>
        <v>33.08</v>
      </c>
      <c r="G203" s="122">
        <f t="shared" si="31"/>
        <v>167.72</v>
      </c>
      <c r="H203" s="214">
        <f t="shared" si="31"/>
        <v>1204.18</v>
      </c>
      <c r="I203" s="122">
        <f t="shared" si="31"/>
        <v>0.52099999999999991</v>
      </c>
      <c r="J203" s="122">
        <f t="shared" si="31"/>
        <v>0.36499999999999999</v>
      </c>
      <c r="K203" s="122">
        <f t="shared" si="31"/>
        <v>0.36</v>
      </c>
      <c r="L203" s="122">
        <f t="shared" si="31"/>
        <v>339.18</v>
      </c>
      <c r="M203" s="122">
        <f t="shared" si="31"/>
        <v>76.84</v>
      </c>
      <c r="N203" s="122">
        <f t="shared" si="31"/>
        <v>199.16000000000003</v>
      </c>
      <c r="O203" s="122">
        <f t="shared" si="31"/>
        <v>681.6400000000001</v>
      </c>
      <c r="P203" s="122">
        <f t="shared" si="31"/>
        <v>243.59999999999997</v>
      </c>
      <c r="Q203" s="122">
        <f t="shared" si="31"/>
        <v>1657.8600000000001</v>
      </c>
      <c r="R203" s="122">
        <f t="shared" si="31"/>
        <v>8.879999999999999</v>
      </c>
      <c r="S203" s="122">
        <f>SUM(S194,S202)/1000</f>
        <v>0.11181000000000001</v>
      </c>
      <c r="T203" s="207"/>
    </row>
    <row r="204" spans="2:20" s="10" customFormat="1" ht="33.6" customHeight="1" thickBot="1">
      <c r="B204" s="24"/>
      <c r="C204" s="70" t="s">
        <v>15</v>
      </c>
      <c r="D204" s="252"/>
      <c r="E204" s="253">
        <f>E203*100/77</f>
        <v>76.207792207792224</v>
      </c>
      <c r="F204" s="197">
        <f>F203*100/79</f>
        <v>41.87341772151899</v>
      </c>
      <c r="G204" s="72">
        <f>G203*100/335</f>
        <v>50.065671641791042</v>
      </c>
      <c r="H204" s="192">
        <f>H203*100/2350</f>
        <v>51.241702127659572</v>
      </c>
      <c r="I204" s="74">
        <f>I203*100/1.2</f>
        <v>43.416666666666664</v>
      </c>
      <c r="J204" s="71">
        <f>J203*100/1.4</f>
        <v>26.071428571428573</v>
      </c>
      <c r="K204" s="71">
        <f>K203*100/10</f>
        <v>3.6</v>
      </c>
      <c r="L204" s="71">
        <f>L203*100/700</f>
        <v>48.454285714285717</v>
      </c>
      <c r="M204" s="71">
        <f>M203*100/60</f>
        <v>128.06666666666666</v>
      </c>
      <c r="N204" s="71">
        <f>N203*100/1100</f>
        <v>18.105454545454549</v>
      </c>
      <c r="O204" s="71">
        <f>O203*100/1100</f>
        <v>61.967272727272743</v>
      </c>
      <c r="P204" s="71">
        <f>P203*100/250</f>
        <v>97.439999999999984</v>
      </c>
      <c r="Q204" s="71">
        <f>Q203*100/1100</f>
        <v>150.71454545454546</v>
      </c>
      <c r="R204" s="74">
        <f>R203*100/12</f>
        <v>73.999999999999986</v>
      </c>
      <c r="S204" s="74">
        <f>S203*100/0.1</f>
        <v>111.81</v>
      </c>
      <c r="T204" s="207"/>
    </row>
    <row r="205" spans="2:20" s="10" customFormat="1">
      <c r="B205" s="77"/>
      <c r="D205" s="172"/>
      <c r="E205" s="172"/>
      <c r="F205" s="172"/>
      <c r="H205" s="172"/>
      <c r="T205" s="207"/>
    </row>
    <row r="206" spans="2:20" s="10" customFormat="1">
      <c r="B206" s="77"/>
      <c r="D206" s="198"/>
      <c r="E206" s="369"/>
      <c r="F206" s="369"/>
      <c r="G206" s="370"/>
      <c r="H206" s="369"/>
      <c r="I206" s="370"/>
      <c r="J206" s="370"/>
      <c r="K206" s="370"/>
      <c r="L206" s="370"/>
      <c r="M206" s="370"/>
      <c r="N206" s="370"/>
      <c r="O206" s="370"/>
      <c r="P206" s="370"/>
      <c r="Q206" s="370"/>
      <c r="R206" s="370"/>
      <c r="S206" s="370"/>
      <c r="T206" s="328"/>
    </row>
    <row r="207" spans="2:20" s="10" customFormat="1" ht="15.75" thickBot="1">
      <c r="B207" s="77"/>
      <c r="C207" s="130"/>
      <c r="D207" s="198"/>
      <c r="E207" s="198"/>
      <c r="F207" s="198"/>
      <c r="G207" s="77"/>
      <c r="H207" s="198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207"/>
    </row>
    <row r="208" spans="2:20" s="10" customFormat="1" ht="15" customHeight="1" thickBot="1">
      <c r="B208" s="405" t="s">
        <v>1</v>
      </c>
      <c r="C208" s="405" t="s">
        <v>2</v>
      </c>
      <c r="D208" s="407" t="s">
        <v>66</v>
      </c>
      <c r="E208" s="408" t="s">
        <v>54</v>
      </c>
      <c r="F208" s="409"/>
      <c r="G208" s="410"/>
      <c r="H208" s="407" t="s">
        <v>93</v>
      </c>
      <c r="I208" s="408" t="s">
        <v>55</v>
      </c>
      <c r="J208" s="409"/>
      <c r="K208" s="409"/>
      <c r="L208" s="409"/>
      <c r="M208" s="410"/>
      <c r="N208" s="408" t="s">
        <v>60</v>
      </c>
      <c r="O208" s="409"/>
      <c r="P208" s="409"/>
      <c r="Q208" s="409"/>
      <c r="R208" s="409"/>
      <c r="S208" s="410"/>
      <c r="T208" s="407" t="s">
        <v>3</v>
      </c>
    </row>
    <row r="209" spans="2:20" s="10" customFormat="1" ht="39.6" customHeight="1" thickBot="1">
      <c r="B209" s="406"/>
      <c r="C209" s="406"/>
      <c r="D209" s="401"/>
      <c r="E209" s="216" t="s">
        <v>4</v>
      </c>
      <c r="F209" s="216" t="s">
        <v>5</v>
      </c>
      <c r="G209" s="12" t="s">
        <v>6</v>
      </c>
      <c r="H209" s="401"/>
      <c r="I209" s="13" t="s">
        <v>56</v>
      </c>
      <c r="J209" s="13" t="s">
        <v>57</v>
      </c>
      <c r="K209" s="13" t="s">
        <v>68</v>
      </c>
      <c r="L209" s="13" t="s">
        <v>58</v>
      </c>
      <c r="M209" s="13" t="s">
        <v>59</v>
      </c>
      <c r="N209" s="13" t="s">
        <v>61</v>
      </c>
      <c r="O209" s="13" t="s">
        <v>62</v>
      </c>
      <c r="P209" s="13" t="s">
        <v>64</v>
      </c>
      <c r="Q209" s="13" t="s">
        <v>65</v>
      </c>
      <c r="R209" s="13" t="s">
        <v>63</v>
      </c>
      <c r="S209" s="13" t="s">
        <v>67</v>
      </c>
      <c r="T209" s="401"/>
    </row>
    <row r="210" spans="2:20" s="10" customFormat="1">
      <c r="B210" s="14"/>
      <c r="C210" s="127" t="s">
        <v>29</v>
      </c>
      <c r="D210" s="398"/>
      <c r="E210" s="398"/>
      <c r="F210" s="398"/>
      <c r="G210" s="414"/>
      <c r="H210" s="398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403"/>
    </row>
    <row r="211" spans="2:20" s="10" customFormat="1" ht="15.75" thickBot="1">
      <c r="B211" s="17"/>
      <c r="C211" s="131" t="s">
        <v>33</v>
      </c>
      <c r="D211" s="419"/>
      <c r="E211" s="419"/>
      <c r="F211" s="419"/>
      <c r="G211" s="420"/>
      <c r="H211" s="4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404"/>
    </row>
    <row r="212" spans="2:20" s="10" customFormat="1" ht="15" customHeight="1" thickBot="1">
      <c r="B212" s="52" t="s">
        <v>20</v>
      </c>
      <c r="C212" s="29" t="s">
        <v>86</v>
      </c>
      <c r="D212" s="172">
        <v>100</v>
      </c>
      <c r="E212" s="172">
        <v>7.64</v>
      </c>
      <c r="F212" s="172">
        <v>10.91</v>
      </c>
      <c r="G212" s="10">
        <v>8.18</v>
      </c>
      <c r="H212" s="172">
        <v>161.82</v>
      </c>
      <c r="I212" s="10">
        <v>0.03</v>
      </c>
      <c r="J212" s="10">
        <v>0.05</v>
      </c>
      <c r="K212" s="10">
        <v>0</v>
      </c>
      <c r="L212" s="10">
        <v>6.73</v>
      </c>
      <c r="M212" s="10">
        <v>0.91</v>
      </c>
      <c r="N212" s="10">
        <v>29.45</v>
      </c>
      <c r="O212" s="10">
        <v>76.819999999999993</v>
      </c>
      <c r="P212" s="10">
        <v>12.36</v>
      </c>
      <c r="Q212" s="10">
        <v>160.72999999999999</v>
      </c>
      <c r="R212" s="10">
        <v>1</v>
      </c>
      <c r="S212" s="10">
        <v>3.27</v>
      </c>
      <c r="T212" s="172" t="s">
        <v>140</v>
      </c>
    </row>
    <row r="213" spans="2:20" s="10" customFormat="1" ht="15.75" thickBot="1">
      <c r="B213" s="44"/>
      <c r="C213" s="29" t="s">
        <v>194</v>
      </c>
      <c r="D213" s="201">
        <v>150</v>
      </c>
      <c r="E213" s="238">
        <v>3.7</v>
      </c>
      <c r="F213" s="238">
        <v>4</v>
      </c>
      <c r="G213" s="56">
        <v>23.8</v>
      </c>
      <c r="H213" s="181">
        <v>146</v>
      </c>
      <c r="I213" s="57">
        <v>0.12</v>
      </c>
      <c r="J213" s="57">
        <v>0.11</v>
      </c>
      <c r="K213" s="57">
        <v>0.11</v>
      </c>
      <c r="L213" s="57">
        <v>30</v>
      </c>
      <c r="M213" s="57">
        <v>4</v>
      </c>
      <c r="N213" s="57">
        <v>39</v>
      </c>
      <c r="O213" s="57">
        <v>73.5</v>
      </c>
      <c r="P213" s="57">
        <v>24</v>
      </c>
      <c r="Q213" s="57">
        <v>624</v>
      </c>
      <c r="R213" s="57">
        <v>0.8</v>
      </c>
      <c r="S213" s="57">
        <v>4.2</v>
      </c>
      <c r="T213" s="269">
        <v>312</v>
      </c>
    </row>
    <row r="214" spans="2:20" s="10" customFormat="1" ht="15.75" thickBot="1">
      <c r="B214" s="52"/>
      <c r="C214" s="29" t="s">
        <v>105</v>
      </c>
      <c r="D214" s="177">
        <v>212</v>
      </c>
      <c r="E214" s="189">
        <v>0.2</v>
      </c>
      <c r="F214" s="201">
        <v>0.01</v>
      </c>
      <c r="G214" s="37">
        <v>9.9</v>
      </c>
      <c r="H214" s="176">
        <v>41</v>
      </c>
      <c r="I214" s="37">
        <v>0.01</v>
      </c>
      <c r="J214" s="37">
        <v>8.9999999999999998E-4</v>
      </c>
      <c r="K214" s="37"/>
      <c r="L214" s="37">
        <v>0.05</v>
      </c>
      <c r="M214" s="37">
        <v>2.2000000000000002</v>
      </c>
      <c r="N214" s="37">
        <v>15.8</v>
      </c>
      <c r="O214" s="37">
        <v>8</v>
      </c>
      <c r="P214" s="37">
        <v>6</v>
      </c>
      <c r="Q214" s="37">
        <v>33.700000000000003</v>
      </c>
      <c r="R214" s="37">
        <v>0.78</v>
      </c>
      <c r="S214" s="37">
        <v>5.0000000000000001E-3</v>
      </c>
      <c r="T214" s="209">
        <v>377</v>
      </c>
    </row>
    <row r="215" spans="2:20" s="10" customFormat="1" ht="15.75" thickBot="1">
      <c r="B215" s="28"/>
      <c r="C215" s="29" t="s">
        <v>70</v>
      </c>
      <c r="D215" s="176">
        <v>30</v>
      </c>
      <c r="E215" s="201">
        <v>2.4</v>
      </c>
      <c r="F215" s="177">
        <v>0.3</v>
      </c>
      <c r="G215" s="38">
        <v>13.8</v>
      </c>
      <c r="H215" s="177">
        <v>67.5</v>
      </c>
      <c r="I215" s="38">
        <v>3.3000000000000002E-2</v>
      </c>
      <c r="J215" s="37">
        <v>8.9999999999999993E-3</v>
      </c>
      <c r="K215" s="37"/>
      <c r="L215" s="37"/>
      <c r="M215" s="37"/>
      <c r="N215" s="37">
        <v>6</v>
      </c>
      <c r="O215" s="37">
        <v>19.5</v>
      </c>
      <c r="P215" s="37">
        <v>4.2</v>
      </c>
      <c r="Q215" s="30">
        <v>27.9</v>
      </c>
      <c r="R215" s="38">
        <v>0.33</v>
      </c>
      <c r="S215" s="37">
        <v>0.96</v>
      </c>
      <c r="T215" s="325" t="s">
        <v>103</v>
      </c>
    </row>
    <row r="216" spans="2:20" s="10" customFormat="1" ht="15.75" thickBot="1">
      <c r="B216" s="44"/>
      <c r="C216" s="39" t="s">
        <v>94</v>
      </c>
      <c r="D216" s="198">
        <v>30</v>
      </c>
      <c r="E216" s="239">
        <v>2</v>
      </c>
      <c r="F216" s="240">
        <v>0.36</v>
      </c>
      <c r="G216" s="103">
        <v>15.87</v>
      </c>
      <c r="H216" s="182">
        <v>74.7</v>
      </c>
      <c r="I216" s="38">
        <v>5.0999999999999997E-2</v>
      </c>
      <c r="J216" s="38">
        <v>2.4E-2</v>
      </c>
      <c r="K216" s="77"/>
      <c r="L216" s="38"/>
      <c r="M216" s="77"/>
      <c r="N216" s="38">
        <v>8.6999999999999993</v>
      </c>
      <c r="O216" s="77">
        <v>45</v>
      </c>
      <c r="P216" s="38">
        <v>14.1</v>
      </c>
      <c r="Q216" s="77">
        <v>70.5</v>
      </c>
      <c r="R216" s="84">
        <v>1.17</v>
      </c>
      <c r="S216" s="37">
        <v>15.3</v>
      </c>
      <c r="T216" s="325" t="s">
        <v>103</v>
      </c>
    </row>
    <row r="217" spans="2:20" s="10" customFormat="1" ht="24" customHeight="1" thickBot="1">
      <c r="B217" s="42" t="s">
        <v>10</v>
      </c>
      <c r="C217" s="43" t="s">
        <v>11</v>
      </c>
      <c r="D217" s="233">
        <f t="shared" ref="D217:S217" si="32">SUM(D212:D216)</f>
        <v>522</v>
      </c>
      <c r="E217" s="168">
        <f t="shared" si="32"/>
        <v>15.94</v>
      </c>
      <c r="F217" s="168">
        <f t="shared" si="32"/>
        <v>15.58</v>
      </c>
      <c r="G217" s="85">
        <f t="shared" si="32"/>
        <v>71.550000000000011</v>
      </c>
      <c r="H217" s="168">
        <f t="shared" si="32"/>
        <v>491.02</v>
      </c>
      <c r="I217" s="85">
        <f t="shared" si="32"/>
        <v>0.24399999999999999</v>
      </c>
      <c r="J217" s="85">
        <f t="shared" si="32"/>
        <v>0.19390000000000002</v>
      </c>
      <c r="K217" s="85">
        <f t="shared" si="32"/>
        <v>0.11</v>
      </c>
      <c r="L217" s="85">
        <f t="shared" si="32"/>
        <v>36.78</v>
      </c>
      <c r="M217" s="85">
        <f t="shared" si="32"/>
        <v>7.11</v>
      </c>
      <c r="N217" s="85">
        <f t="shared" si="32"/>
        <v>98.95</v>
      </c>
      <c r="O217" s="85">
        <f t="shared" si="32"/>
        <v>222.82</v>
      </c>
      <c r="P217" s="85">
        <f t="shared" si="32"/>
        <v>60.660000000000004</v>
      </c>
      <c r="Q217" s="87">
        <f t="shared" si="32"/>
        <v>916.83</v>
      </c>
      <c r="R217" s="85">
        <f t="shared" si="32"/>
        <v>4.08</v>
      </c>
      <c r="S217" s="85">
        <f t="shared" si="32"/>
        <v>23.734999999999999</v>
      </c>
      <c r="T217" s="331"/>
    </row>
    <row r="218" spans="2:20" s="10" customFormat="1" ht="16.5" thickBot="1">
      <c r="B218" s="44"/>
      <c r="C218" s="7" t="s">
        <v>80</v>
      </c>
      <c r="D218" s="209">
        <v>60</v>
      </c>
      <c r="E218" s="266">
        <v>2.6</v>
      </c>
      <c r="F218" s="266">
        <v>6.1</v>
      </c>
      <c r="G218" s="22">
        <v>3.6</v>
      </c>
      <c r="H218" s="173">
        <v>80</v>
      </c>
      <c r="I218" s="47">
        <v>6.0000000000000001E-3</v>
      </c>
      <c r="J218" s="47">
        <v>0.04</v>
      </c>
      <c r="K218" s="47">
        <v>0.13</v>
      </c>
      <c r="L218" s="47">
        <v>12</v>
      </c>
      <c r="M218" s="47">
        <v>0.8</v>
      </c>
      <c r="N218" s="47">
        <v>97.4</v>
      </c>
      <c r="O218" s="47">
        <v>61.4</v>
      </c>
      <c r="P218" s="47">
        <v>11.2</v>
      </c>
      <c r="Q218" s="48">
        <v>101</v>
      </c>
      <c r="R218" s="49">
        <v>0.6</v>
      </c>
      <c r="S218" s="47">
        <v>2.2000000000000002</v>
      </c>
      <c r="T218" s="209">
        <v>16</v>
      </c>
    </row>
    <row r="219" spans="2:20" s="10" customFormat="1" ht="16.5" thickBot="1">
      <c r="B219" s="28"/>
      <c r="C219" s="29" t="s">
        <v>183</v>
      </c>
      <c r="D219" s="198">
        <v>200</v>
      </c>
      <c r="E219" s="247">
        <v>6.2</v>
      </c>
      <c r="F219" s="248">
        <v>4.9000000000000004</v>
      </c>
      <c r="G219" s="88">
        <v>14.5</v>
      </c>
      <c r="H219" s="188">
        <v>127</v>
      </c>
      <c r="I219" s="51">
        <v>0.05</v>
      </c>
      <c r="J219" s="49">
        <v>0.05</v>
      </c>
      <c r="K219" s="48"/>
      <c r="L219" s="49">
        <v>1.7</v>
      </c>
      <c r="M219" s="48">
        <v>3</v>
      </c>
      <c r="N219" s="49">
        <v>13.8</v>
      </c>
      <c r="O219" s="48">
        <v>37.4</v>
      </c>
      <c r="P219" s="49">
        <v>13.6</v>
      </c>
      <c r="Q219" s="48">
        <v>324.7</v>
      </c>
      <c r="R219" s="49">
        <v>0.65</v>
      </c>
      <c r="S219" s="47">
        <v>3.2</v>
      </c>
      <c r="T219" s="209">
        <v>30</v>
      </c>
    </row>
    <row r="220" spans="2:20" s="10" customFormat="1" ht="13.5" customHeight="1" thickBot="1">
      <c r="B220" s="62" t="s">
        <v>12</v>
      </c>
      <c r="C220" s="39" t="s">
        <v>73</v>
      </c>
      <c r="D220" s="189">
        <v>230</v>
      </c>
      <c r="E220" s="189">
        <v>17.8</v>
      </c>
      <c r="F220" s="201">
        <v>20.2</v>
      </c>
      <c r="G220" s="37">
        <v>18.600000000000001</v>
      </c>
      <c r="H220" s="176">
        <v>327.5</v>
      </c>
      <c r="I220" s="25">
        <v>0.18</v>
      </c>
      <c r="J220" s="26">
        <v>0.19</v>
      </c>
      <c r="K220" s="32"/>
      <c r="L220" s="26">
        <v>75.900000000000006</v>
      </c>
      <c r="M220" s="32">
        <v>9.5</v>
      </c>
      <c r="N220" s="26">
        <v>41.4</v>
      </c>
      <c r="O220" s="32">
        <v>263.3</v>
      </c>
      <c r="P220" s="26">
        <v>54</v>
      </c>
      <c r="Q220" s="32">
        <v>323.39999999999998</v>
      </c>
      <c r="R220" s="26">
        <v>2.9</v>
      </c>
      <c r="S220" s="27">
        <v>4.0999999999999996</v>
      </c>
      <c r="T220" s="209">
        <v>289</v>
      </c>
    </row>
    <row r="221" spans="2:20" s="10" customFormat="1" ht="15.75" thickBot="1">
      <c r="B221" s="44"/>
      <c r="C221" s="29" t="s">
        <v>147</v>
      </c>
      <c r="D221" s="201">
        <v>200</v>
      </c>
      <c r="E221" s="238">
        <v>0.6</v>
      </c>
      <c r="F221" s="238"/>
      <c r="G221" s="56">
        <v>33</v>
      </c>
      <c r="H221" s="181">
        <v>134.5</v>
      </c>
      <c r="I221" s="57">
        <v>0.04</v>
      </c>
      <c r="J221" s="57">
        <v>0.08</v>
      </c>
      <c r="K221" s="57"/>
      <c r="L221" s="57">
        <v>100</v>
      </c>
      <c r="M221" s="57">
        <v>12</v>
      </c>
      <c r="N221" s="57">
        <v>10</v>
      </c>
      <c r="O221" s="57">
        <v>30</v>
      </c>
      <c r="P221" s="57">
        <v>24</v>
      </c>
      <c r="Q221" s="57">
        <v>304</v>
      </c>
      <c r="R221" s="57">
        <v>0.4</v>
      </c>
      <c r="S221" s="57">
        <v>0.7</v>
      </c>
      <c r="T221" s="269">
        <v>389</v>
      </c>
    </row>
    <row r="222" spans="2:20" s="10" customFormat="1" ht="16.5" thickBot="1">
      <c r="B222" s="52"/>
      <c r="C222" s="29"/>
      <c r="D222" s="259"/>
      <c r="E222" s="181"/>
      <c r="F222" s="181"/>
      <c r="G222" s="57"/>
      <c r="H222" s="181"/>
      <c r="I222" s="25"/>
      <c r="J222" s="26"/>
      <c r="K222" s="32"/>
      <c r="L222" s="26"/>
      <c r="M222" s="32"/>
      <c r="N222" s="26"/>
      <c r="O222" s="32"/>
      <c r="P222" s="26"/>
      <c r="Q222" s="32"/>
      <c r="R222" s="26"/>
      <c r="S222" s="27"/>
      <c r="T222" s="209"/>
    </row>
    <row r="223" spans="2:20" s="10" customFormat="1" ht="15.75" thickBot="1">
      <c r="B223" s="44"/>
      <c r="C223" s="29" t="s">
        <v>69</v>
      </c>
      <c r="D223" s="176">
        <v>40</v>
      </c>
      <c r="E223" s="201">
        <v>3.2</v>
      </c>
      <c r="F223" s="177">
        <v>0.4</v>
      </c>
      <c r="G223" s="38">
        <v>18.399999999999999</v>
      </c>
      <c r="H223" s="177">
        <v>90</v>
      </c>
      <c r="I223" s="38">
        <v>4.3999999999999997E-2</v>
      </c>
      <c r="J223" s="37">
        <v>1.2E-2</v>
      </c>
      <c r="K223" s="37"/>
      <c r="L223" s="37"/>
      <c r="M223" s="37"/>
      <c r="N223" s="37">
        <v>8</v>
      </c>
      <c r="O223" s="37">
        <v>26</v>
      </c>
      <c r="P223" s="37">
        <v>5.6</v>
      </c>
      <c r="Q223" s="30">
        <v>37.200000000000003</v>
      </c>
      <c r="R223" s="38">
        <v>0.44</v>
      </c>
      <c r="S223" s="37">
        <v>1.28</v>
      </c>
      <c r="T223" s="325" t="s">
        <v>103</v>
      </c>
    </row>
    <row r="224" spans="2:20" s="10" customFormat="1" ht="15.75" thickBot="1">
      <c r="B224" s="44"/>
      <c r="C224" s="39" t="s">
        <v>94</v>
      </c>
      <c r="D224" s="198">
        <v>30</v>
      </c>
      <c r="E224" s="239">
        <v>2</v>
      </c>
      <c r="F224" s="240">
        <v>0.36</v>
      </c>
      <c r="G224" s="103">
        <v>15.87</v>
      </c>
      <c r="H224" s="182">
        <v>74.7</v>
      </c>
      <c r="I224" s="38">
        <v>5.0999999999999997E-2</v>
      </c>
      <c r="J224" s="38">
        <v>2.4E-2</v>
      </c>
      <c r="K224" s="77"/>
      <c r="L224" s="38"/>
      <c r="M224" s="77"/>
      <c r="N224" s="38">
        <v>8.6999999999999993</v>
      </c>
      <c r="O224" s="77">
        <v>45</v>
      </c>
      <c r="P224" s="38">
        <v>14.1</v>
      </c>
      <c r="Q224" s="77">
        <v>70.5</v>
      </c>
      <c r="R224" s="84">
        <v>1.17</v>
      </c>
      <c r="S224" s="37">
        <v>15.3</v>
      </c>
      <c r="T224" s="325" t="s">
        <v>103</v>
      </c>
    </row>
    <row r="225" spans="2:20" s="10" customFormat="1" ht="24" customHeight="1" thickBot="1">
      <c r="B225" s="98"/>
      <c r="C225" s="43" t="s">
        <v>13</v>
      </c>
      <c r="D225" s="250">
        <f>SUM(D218:D224)</f>
        <v>760</v>
      </c>
      <c r="E225" s="167">
        <f t="shared" ref="E225:S225" si="33">SUM(SUM(E218:E224))</f>
        <v>32.400000000000006</v>
      </c>
      <c r="F225" s="166">
        <f t="shared" si="33"/>
        <v>31.959999999999997</v>
      </c>
      <c r="G225" s="168">
        <f t="shared" si="33"/>
        <v>103.97</v>
      </c>
      <c r="H225" s="169">
        <f t="shared" si="33"/>
        <v>833.7</v>
      </c>
      <c r="I225" s="42">
        <f t="shared" si="33"/>
        <v>0.37099999999999994</v>
      </c>
      <c r="J225" s="42">
        <f t="shared" si="33"/>
        <v>0.39600000000000007</v>
      </c>
      <c r="K225" s="42">
        <f t="shared" si="33"/>
        <v>0.13</v>
      </c>
      <c r="L225" s="42">
        <f t="shared" si="33"/>
        <v>189.60000000000002</v>
      </c>
      <c r="M225" s="42">
        <f t="shared" si="33"/>
        <v>25.3</v>
      </c>
      <c r="N225" s="42">
        <f t="shared" si="33"/>
        <v>179.29999999999998</v>
      </c>
      <c r="O225" s="42">
        <f t="shared" si="33"/>
        <v>463.1</v>
      </c>
      <c r="P225" s="42">
        <f t="shared" si="33"/>
        <v>122.49999999999999</v>
      </c>
      <c r="Q225" s="87">
        <f t="shared" si="33"/>
        <v>1160.8</v>
      </c>
      <c r="R225" s="42">
        <f t="shared" si="33"/>
        <v>6.160000000000001</v>
      </c>
      <c r="S225" s="87">
        <f t="shared" si="33"/>
        <v>26.78</v>
      </c>
      <c r="T225" s="269"/>
    </row>
    <row r="226" spans="2:20" s="10" customFormat="1" ht="21.6" customHeight="1" thickBot="1">
      <c r="B226" s="66"/>
      <c r="C226" s="67" t="s">
        <v>14</v>
      </c>
      <c r="D226" s="183">
        <f>D217+D225</f>
        <v>1282</v>
      </c>
      <c r="E226" s="183">
        <f t="shared" ref="E226:R226" si="34">SUM(E217,E225)</f>
        <v>48.34</v>
      </c>
      <c r="F226" s="183">
        <f t="shared" si="34"/>
        <v>47.54</v>
      </c>
      <c r="G226" s="133">
        <f t="shared" si="34"/>
        <v>175.52</v>
      </c>
      <c r="H226" s="183">
        <f t="shared" si="34"/>
        <v>1324.72</v>
      </c>
      <c r="I226" s="133">
        <f t="shared" si="34"/>
        <v>0.61499999999999999</v>
      </c>
      <c r="J226" s="133">
        <f t="shared" si="34"/>
        <v>0.58990000000000009</v>
      </c>
      <c r="K226" s="133">
        <f t="shared" si="34"/>
        <v>0.24</v>
      </c>
      <c r="L226" s="133">
        <f t="shared" si="34"/>
        <v>226.38000000000002</v>
      </c>
      <c r="M226" s="133">
        <f t="shared" si="34"/>
        <v>32.410000000000004</v>
      </c>
      <c r="N226" s="133">
        <f t="shared" si="34"/>
        <v>278.25</v>
      </c>
      <c r="O226" s="133">
        <f t="shared" si="34"/>
        <v>685.92000000000007</v>
      </c>
      <c r="P226" s="133">
        <f t="shared" si="34"/>
        <v>183.16</v>
      </c>
      <c r="Q226" s="133">
        <f t="shared" si="34"/>
        <v>2077.63</v>
      </c>
      <c r="R226" s="133">
        <f t="shared" si="34"/>
        <v>10.240000000000002</v>
      </c>
      <c r="S226" s="133">
        <f>SUM(S217,S225)/1000</f>
        <v>5.0514999999999997E-2</v>
      </c>
      <c r="T226" s="207"/>
    </row>
    <row r="227" spans="2:20" s="10" customFormat="1" ht="29.1" customHeight="1" thickBot="1">
      <c r="B227" s="40"/>
      <c r="C227" s="70" t="s">
        <v>15</v>
      </c>
      <c r="D227" s="241"/>
      <c r="E227" s="253">
        <f>E226*100/77</f>
        <v>62.779220779220779</v>
      </c>
      <c r="F227" s="197">
        <f>F226*100/79</f>
        <v>60.177215189873415</v>
      </c>
      <c r="G227" s="72">
        <f>G226*100/335</f>
        <v>52.394029850746271</v>
      </c>
      <c r="H227" s="192">
        <f>H226*100/2350</f>
        <v>56.371063829787232</v>
      </c>
      <c r="I227" s="74">
        <f>I226*100/1.2</f>
        <v>51.25</v>
      </c>
      <c r="J227" s="71">
        <f>J226*100/1.4</f>
        <v>42.135714285714293</v>
      </c>
      <c r="K227" s="71">
        <f>K226*100/10</f>
        <v>2.4</v>
      </c>
      <c r="L227" s="71">
        <f>L226*100/700</f>
        <v>32.340000000000003</v>
      </c>
      <c r="M227" s="71">
        <f>M226*100/60</f>
        <v>54.016666666666673</v>
      </c>
      <c r="N227" s="71">
        <f>N226*100/1100</f>
        <v>25.295454545454547</v>
      </c>
      <c r="O227" s="71">
        <f>O226*100/1100</f>
        <v>62.356363636363639</v>
      </c>
      <c r="P227" s="71">
        <f>P226*100/250</f>
        <v>73.263999999999996</v>
      </c>
      <c r="Q227" s="71">
        <f>Q226*100/1100</f>
        <v>188.87545454545455</v>
      </c>
      <c r="R227" s="74">
        <f>R226*100/12</f>
        <v>85.333333333333357</v>
      </c>
      <c r="S227" s="74">
        <f>S226*100/0.1</f>
        <v>50.514999999999993</v>
      </c>
      <c r="T227" s="207"/>
    </row>
    <row r="228" spans="2:20" s="10" customFormat="1">
      <c r="B228" s="77"/>
      <c r="C228" s="130"/>
      <c r="D228" s="198"/>
      <c r="E228" s="198"/>
      <c r="F228" s="198"/>
      <c r="G228" s="77"/>
      <c r="H228" s="198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207"/>
    </row>
    <row r="229" spans="2:20" s="10" customFormat="1">
      <c r="B229" s="77"/>
      <c r="C229" s="130"/>
      <c r="D229" s="198"/>
      <c r="E229" s="198"/>
      <c r="F229" s="198"/>
      <c r="G229" s="77"/>
      <c r="H229" s="198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207"/>
    </row>
    <row r="230" spans="2:20" s="10" customFormat="1">
      <c r="C230" s="78"/>
      <c r="D230" s="199"/>
      <c r="E230" s="199"/>
      <c r="F230" s="199"/>
      <c r="G230" s="91"/>
      <c r="H230" s="199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207"/>
    </row>
    <row r="231" spans="2:20" s="10" customFormat="1" ht="15.6" customHeight="1">
      <c r="C231" s="156"/>
      <c r="D231" s="198"/>
      <c r="E231" s="215"/>
      <c r="F231" s="215"/>
      <c r="G231" s="157"/>
      <c r="H231" s="215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328"/>
    </row>
    <row r="232" spans="2:20" s="10" customFormat="1" ht="19.5" customHeight="1">
      <c r="C232" s="402"/>
      <c r="D232" s="402"/>
      <c r="E232" s="402"/>
      <c r="F232" s="402"/>
      <c r="G232" s="402"/>
      <c r="H232" s="402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207"/>
    </row>
    <row r="233" spans="2:20" s="10" customFormat="1" ht="15.75" thickBot="1">
      <c r="D233" s="172"/>
      <c r="E233" s="172"/>
      <c r="F233" s="172"/>
      <c r="H233" s="172"/>
      <c r="T233" s="207"/>
    </row>
    <row r="234" spans="2:20" s="10" customFormat="1" ht="15.75" customHeight="1" thickTop="1" thickBot="1">
      <c r="C234" s="159" t="s">
        <v>34</v>
      </c>
      <c r="D234" s="276" t="s">
        <v>35</v>
      </c>
      <c r="E234" s="276"/>
      <c r="F234" s="276"/>
      <c r="G234" s="161" t="s">
        <v>36</v>
      </c>
      <c r="H234" s="409" t="s">
        <v>55</v>
      </c>
      <c r="I234" s="409"/>
      <c r="J234" s="409"/>
      <c r="K234" s="409"/>
      <c r="L234" s="410"/>
      <c r="M234" s="408" t="s">
        <v>60</v>
      </c>
      <c r="N234" s="409"/>
      <c r="O234" s="409"/>
      <c r="P234" s="409"/>
      <c r="Q234" s="409"/>
      <c r="R234" s="158"/>
      <c r="T234" s="328"/>
    </row>
    <row r="235" spans="2:20" s="10" customFormat="1" ht="16.5" thickTop="1" thickBot="1">
      <c r="C235" s="160" t="s">
        <v>37</v>
      </c>
      <c r="D235" s="277" t="s">
        <v>38</v>
      </c>
      <c r="E235" s="277" t="s">
        <v>39</v>
      </c>
      <c r="F235" s="277" t="s">
        <v>40</v>
      </c>
      <c r="G235" s="161" t="s">
        <v>41</v>
      </c>
      <c r="H235" s="216" t="s">
        <v>56</v>
      </c>
      <c r="I235" s="13" t="s">
        <v>57</v>
      </c>
      <c r="J235" s="13" t="s">
        <v>68</v>
      </c>
      <c r="K235" s="13" t="s">
        <v>58</v>
      </c>
      <c r="L235" s="13" t="s">
        <v>59</v>
      </c>
      <c r="M235" s="13" t="s">
        <v>61</v>
      </c>
      <c r="N235" s="13" t="s">
        <v>62</v>
      </c>
      <c r="O235" s="13" t="s">
        <v>64</v>
      </c>
      <c r="P235" s="13" t="s">
        <v>65</v>
      </c>
      <c r="Q235" s="13" t="s">
        <v>63</v>
      </c>
      <c r="R235" s="13" t="s">
        <v>67</v>
      </c>
      <c r="T235" s="328"/>
    </row>
    <row r="236" spans="2:20" s="10" customFormat="1" ht="21" customHeight="1" thickBot="1">
      <c r="C236" s="132" t="s">
        <v>42</v>
      </c>
      <c r="D236" s="278">
        <f t="shared" ref="D236:R236" si="35">E23</f>
        <v>42.03</v>
      </c>
      <c r="E236" s="278">
        <f t="shared" si="35"/>
        <v>35.179999999999993</v>
      </c>
      <c r="F236" s="278">
        <f t="shared" si="35"/>
        <v>193.92000000000002</v>
      </c>
      <c r="G236" s="17">
        <f t="shared" si="35"/>
        <v>1261.3800000000001</v>
      </c>
      <c r="H236" s="183">
        <f t="shared" si="35"/>
        <v>0.70099999999999996</v>
      </c>
      <c r="I236" s="133">
        <f t="shared" si="35"/>
        <v>0.46500000000000002</v>
      </c>
      <c r="J236" s="133">
        <f t="shared" si="35"/>
        <v>0.11</v>
      </c>
      <c r="K236" s="133">
        <f t="shared" si="35"/>
        <v>79.44</v>
      </c>
      <c r="L236" s="133">
        <f t="shared" si="35"/>
        <v>11.899999999999999</v>
      </c>
      <c r="M236" s="133">
        <f t="shared" si="35"/>
        <v>402.59999999999997</v>
      </c>
      <c r="N236" s="133">
        <f t="shared" si="35"/>
        <v>682.1</v>
      </c>
      <c r="O236" s="133">
        <f t="shared" si="35"/>
        <v>191.24</v>
      </c>
      <c r="P236" s="133">
        <f t="shared" si="35"/>
        <v>1320.45</v>
      </c>
      <c r="Q236" s="133">
        <f t="shared" si="35"/>
        <v>9.33</v>
      </c>
      <c r="R236" s="133">
        <f t="shared" si="35"/>
        <v>4.2500000000000003E-2</v>
      </c>
      <c r="T236" s="328"/>
    </row>
    <row r="237" spans="2:20" s="10" customFormat="1" ht="18" customHeight="1" thickBot="1">
      <c r="C237" s="132" t="s">
        <v>43</v>
      </c>
      <c r="D237" s="217">
        <f t="shared" ref="D237:R237" si="36">E45</f>
        <v>42.03</v>
      </c>
      <c r="E237" s="217">
        <f t="shared" si="36"/>
        <v>41.839999999999996</v>
      </c>
      <c r="F237" s="217">
        <f t="shared" si="36"/>
        <v>176.68</v>
      </c>
      <c r="G237" s="134">
        <f t="shared" si="36"/>
        <v>1252.82</v>
      </c>
      <c r="H237" s="217">
        <f t="shared" si="36"/>
        <v>0.40800000000000003</v>
      </c>
      <c r="I237" s="134">
        <f t="shared" si="36"/>
        <v>0.3609</v>
      </c>
      <c r="J237" s="134">
        <f t="shared" si="36"/>
        <v>0.14400000000000002</v>
      </c>
      <c r="K237" s="134">
        <f t="shared" si="36"/>
        <v>185.48</v>
      </c>
      <c r="L237" s="134">
        <f t="shared" si="36"/>
        <v>79.739999999999995</v>
      </c>
      <c r="M237" s="134">
        <f t="shared" si="36"/>
        <v>155.51</v>
      </c>
      <c r="N237" s="134">
        <f t="shared" si="36"/>
        <v>544.22</v>
      </c>
      <c r="O237" s="134">
        <f t="shared" si="36"/>
        <v>130.06</v>
      </c>
      <c r="P237" s="134">
        <f t="shared" si="36"/>
        <v>1328.0300000000002</v>
      </c>
      <c r="Q237" s="134">
        <f t="shared" si="36"/>
        <v>8.93</v>
      </c>
      <c r="R237" s="134">
        <f t="shared" si="36"/>
        <v>4.7034999999999993E-2</v>
      </c>
      <c r="T237" s="328"/>
    </row>
    <row r="238" spans="2:20" s="10" customFormat="1" ht="18.75" customHeight="1" thickBot="1">
      <c r="C238" s="132" t="s">
        <v>44</v>
      </c>
      <c r="D238" s="217">
        <f t="shared" ref="D238:R238" si="37">E68</f>
        <v>57.980000000000004</v>
      </c>
      <c r="E238" s="217">
        <f t="shared" si="37"/>
        <v>32.32</v>
      </c>
      <c r="F238" s="217">
        <f t="shared" si="37"/>
        <v>157.62</v>
      </c>
      <c r="G238" s="134">
        <f t="shared" si="37"/>
        <v>1134.67</v>
      </c>
      <c r="H238" s="217">
        <f t="shared" si="37"/>
        <v>0.94000000000000006</v>
      </c>
      <c r="I238" s="134">
        <f t="shared" si="37"/>
        <v>1.2890000000000001</v>
      </c>
      <c r="J238" s="134">
        <f t="shared" si="37"/>
        <v>0.18</v>
      </c>
      <c r="K238" s="134">
        <f t="shared" si="37"/>
        <v>159.18</v>
      </c>
      <c r="L238" s="134">
        <f t="shared" si="37"/>
        <v>30.87</v>
      </c>
      <c r="M238" s="134">
        <f t="shared" si="37"/>
        <v>409.59999999999997</v>
      </c>
      <c r="N238" s="134">
        <f t="shared" si="37"/>
        <v>1137.4000000000001</v>
      </c>
      <c r="O238" s="134">
        <f t="shared" si="37"/>
        <v>432.93000000000006</v>
      </c>
      <c r="P238" s="134">
        <f t="shared" si="37"/>
        <v>1994.5300000000002</v>
      </c>
      <c r="Q238" s="134">
        <f t="shared" si="37"/>
        <v>16.47</v>
      </c>
      <c r="R238" s="134">
        <f t="shared" si="37"/>
        <v>8.4589999999999999E-2</v>
      </c>
      <c r="T238" s="244"/>
    </row>
    <row r="239" spans="2:20" s="10" customFormat="1" ht="15.75" thickBot="1">
      <c r="C239" s="132" t="s">
        <v>45</v>
      </c>
      <c r="D239" s="218">
        <f t="shared" ref="D239:R239" si="38">E90</f>
        <v>48.5</v>
      </c>
      <c r="E239" s="218">
        <f t="shared" si="38"/>
        <v>47.510000000000005</v>
      </c>
      <c r="F239" s="218">
        <f t="shared" si="38"/>
        <v>172.49</v>
      </c>
      <c r="G239" s="135">
        <f t="shared" si="38"/>
        <v>1360.9</v>
      </c>
      <c r="H239" s="218">
        <f t="shared" si="38"/>
        <v>0.64799999999999991</v>
      </c>
      <c r="I239" s="135">
        <f t="shared" si="38"/>
        <v>0.57290000000000008</v>
      </c>
      <c r="J239" s="135">
        <f t="shared" si="38"/>
        <v>0.432</v>
      </c>
      <c r="K239" s="135">
        <f t="shared" si="38"/>
        <v>316.25</v>
      </c>
      <c r="L239" s="135">
        <f t="shared" si="38"/>
        <v>32.85</v>
      </c>
      <c r="M239" s="135">
        <f t="shared" si="38"/>
        <v>372.2</v>
      </c>
      <c r="N239" s="135">
        <f t="shared" si="38"/>
        <v>642.6</v>
      </c>
      <c r="O239" s="135">
        <f t="shared" si="38"/>
        <v>169.89999999999998</v>
      </c>
      <c r="P239" s="135">
        <f t="shared" si="38"/>
        <v>2221.7000000000003</v>
      </c>
      <c r="Q239" s="135">
        <f t="shared" si="38"/>
        <v>11.61</v>
      </c>
      <c r="R239" s="135">
        <f t="shared" si="38"/>
        <v>8.2685000000000008E-2</v>
      </c>
      <c r="T239" s="172"/>
    </row>
    <row r="240" spans="2:20" s="10" customFormat="1" ht="15.75" thickBot="1">
      <c r="C240" s="132" t="s">
        <v>46</v>
      </c>
      <c r="D240" s="219">
        <f t="shared" ref="D240:R240" si="39">E113</f>
        <v>40.200000000000003</v>
      </c>
      <c r="E240" s="219">
        <f t="shared" si="39"/>
        <v>45.120000000000005</v>
      </c>
      <c r="F240" s="219">
        <f t="shared" si="39"/>
        <v>165.74</v>
      </c>
      <c r="G240" s="136">
        <f t="shared" si="39"/>
        <v>1231.4000000000001</v>
      </c>
      <c r="H240" s="219">
        <f t="shared" si="39"/>
        <v>0.48899999999999999</v>
      </c>
      <c r="I240" s="136">
        <f t="shared" si="39"/>
        <v>0.45000000000000007</v>
      </c>
      <c r="J240" s="136">
        <f t="shared" si="39"/>
        <v>0.27400000000000002</v>
      </c>
      <c r="K240" s="136">
        <f t="shared" si="39"/>
        <v>123.25</v>
      </c>
      <c r="L240" s="136">
        <f t="shared" si="39"/>
        <v>8.4600000000000009</v>
      </c>
      <c r="M240" s="136">
        <f t="shared" si="39"/>
        <v>533.5</v>
      </c>
      <c r="N240" s="136">
        <f t="shared" si="39"/>
        <v>666.09999999999991</v>
      </c>
      <c r="O240" s="136">
        <f t="shared" si="39"/>
        <v>154.69999999999999</v>
      </c>
      <c r="P240" s="136">
        <f t="shared" si="39"/>
        <v>1105.1000000000001</v>
      </c>
      <c r="Q240" s="136">
        <f t="shared" si="39"/>
        <v>9.1900000000000013</v>
      </c>
      <c r="R240" s="136">
        <f t="shared" si="39"/>
        <v>5.068000000000001E-2</v>
      </c>
      <c r="T240" s="172"/>
    </row>
    <row r="241" spans="3:20" s="10" customFormat="1" ht="15.75" thickBot="1">
      <c r="C241" s="138" t="s">
        <v>95</v>
      </c>
      <c r="D241" s="220">
        <f t="shared" ref="D241:R241" si="40">SUM(D236:D240)</f>
        <v>230.74</v>
      </c>
      <c r="E241" s="220">
        <f t="shared" si="40"/>
        <v>201.96999999999997</v>
      </c>
      <c r="F241" s="220">
        <f t="shared" si="40"/>
        <v>866.45</v>
      </c>
      <c r="G241" s="137">
        <f t="shared" si="40"/>
        <v>6241.17</v>
      </c>
      <c r="H241" s="220">
        <f t="shared" si="40"/>
        <v>3.1859999999999999</v>
      </c>
      <c r="I241" s="137">
        <f t="shared" si="40"/>
        <v>3.1378000000000008</v>
      </c>
      <c r="J241" s="137">
        <f t="shared" si="40"/>
        <v>1.1400000000000001</v>
      </c>
      <c r="K241" s="137">
        <f t="shared" si="40"/>
        <v>863.59999999999991</v>
      </c>
      <c r="L241" s="137">
        <f t="shared" si="40"/>
        <v>163.82</v>
      </c>
      <c r="M241" s="137">
        <f t="shared" si="40"/>
        <v>1873.4099999999999</v>
      </c>
      <c r="N241" s="137">
        <f t="shared" si="40"/>
        <v>3672.42</v>
      </c>
      <c r="O241" s="137">
        <f t="shared" si="40"/>
        <v>1078.83</v>
      </c>
      <c r="P241" s="137">
        <f t="shared" si="40"/>
        <v>7969.8100000000013</v>
      </c>
      <c r="Q241" s="137">
        <f t="shared" si="40"/>
        <v>55.53</v>
      </c>
      <c r="R241" s="137">
        <f t="shared" si="40"/>
        <v>0.30748999999999999</v>
      </c>
      <c r="T241" s="172"/>
    </row>
    <row r="242" spans="3:20" s="10" customFormat="1" ht="15.75" thickBot="1">
      <c r="C242" s="138" t="s">
        <v>96</v>
      </c>
      <c r="D242" s="221">
        <f>D241/5</f>
        <v>46.148000000000003</v>
      </c>
      <c r="E242" s="221">
        <f t="shared" ref="E242:R242" si="41">E241/5</f>
        <v>40.393999999999991</v>
      </c>
      <c r="F242" s="221">
        <f t="shared" si="41"/>
        <v>173.29000000000002</v>
      </c>
      <c r="G242" s="139">
        <f t="shared" si="41"/>
        <v>1248.2339999999999</v>
      </c>
      <c r="H242" s="221">
        <f t="shared" si="41"/>
        <v>0.63719999999999999</v>
      </c>
      <c r="I242" s="139">
        <f t="shared" si="41"/>
        <v>0.62756000000000012</v>
      </c>
      <c r="J242" s="139">
        <f t="shared" si="41"/>
        <v>0.22800000000000004</v>
      </c>
      <c r="K242" s="139">
        <f t="shared" si="41"/>
        <v>172.71999999999997</v>
      </c>
      <c r="L242" s="139">
        <f t="shared" si="41"/>
        <v>32.763999999999996</v>
      </c>
      <c r="M242" s="139">
        <f t="shared" si="41"/>
        <v>374.68199999999996</v>
      </c>
      <c r="N242" s="139">
        <f t="shared" si="41"/>
        <v>734.48400000000004</v>
      </c>
      <c r="O242" s="139">
        <f t="shared" si="41"/>
        <v>215.76599999999999</v>
      </c>
      <c r="P242" s="139">
        <f t="shared" si="41"/>
        <v>1593.9620000000002</v>
      </c>
      <c r="Q242" s="139">
        <f t="shared" si="41"/>
        <v>11.106</v>
      </c>
      <c r="R242" s="139">
        <f t="shared" si="41"/>
        <v>6.1497999999999997E-2</v>
      </c>
      <c r="T242" s="172"/>
    </row>
    <row r="243" spans="3:20" s="10" customFormat="1" ht="16.5" thickBot="1">
      <c r="C243" s="140" t="s">
        <v>15</v>
      </c>
      <c r="D243" s="253">
        <f>D242*100/77</f>
        <v>59.932467532467534</v>
      </c>
      <c r="E243" s="197">
        <f>E242*100/79</f>
        <v>51.13164556962024</v>
      </c>
      <c r="F243" s="72">
        <f>F242*100/335</f>
        <v>51.728358208955235</v>
      </c>
      <c r="G243" s="192">
        <f>G242*100/2350</f>
        <v>53.116340425531909</v>
      </c>
      <c r="H243" s="74">
        <f>H242*100/1.2</f>
        <v>53.1</v>
      </c>
      <c r="I243" s="71">
        <f>I242*100/1.4</f>
        <v>44.825714285714298</v>
      </c>
      <c r="J243" s="71">
        <f>J242*100/10</f>
        <v>2.2800000000000002</v>
      </c>
      <c r="K243" s="71">
        <f>K242*100/700</f>
        <v>24.674285714285709</v>
      </c>
      <c r="L243" s="71">
        <f>L242*100/60</f>
        <v>54.606666666666662</v>
      </c>
      <c r="M243" s="71">
        <f>M242*100/1100</f>
        <v>34.061999999999998</v>
      </c>
      <c r="N243" s="71">
        <f>N242*100/1100</f>
        <v>66.771272727272731</v>
      </c>
      <c r="O243" s="71">
        <f>O242*100/250</f>
        <v>86.306399999999996</v>
      </c>
      <c r="P243" s="71">
        <f>P242*100/1100</f>
        <v>144.90563636363638</v>
      </c>
      <c r="Q243" s="74">
        <f>Q242*100/12</f>
        <v>92.55</v>
      </c>
      <c r="R243" s="74">
        <f>R242*100/0.1</f>
        <v>61.497999999999998</v>
      </c>
      <c r="T243" s="172"/>
    </row>
    <row r="244" spans="3:20" s="10" customFormat="1" ht="15.75" thickBot="1">
      <c r="C244" s="132" t="s">
        <v>47</v>
      </c>
      <c r="D244" s="219">
        <f t="shared" ref="D244:R244" si="42">E137</f>
        <v>46.7</v>
      </c>
      <c r="E244" s="219">
        <f t="shared" si="42"/>
        <v>48.66</v>
      </c>
      <c r="F244" s="219">
        <f t="shared" si="42"/>
        <v>163.97000000000003</v>
      </c>
      <c r="G244" s="136">
        <f t="shared" si="42"/>
        <v>1307.8000000000002</v>
      </c>
      <c r="H244" s="219">
        <f t="shared" si="42"/>
        <v>0.59699999999999998</v>
      </c>
      <c r="I244" s="136">
        <f t="shared" si="42"/>
        <v>0.58200000000000007</v>
      </c>
      <c r="J244" s="136">
        <f t="shared" si="42"/>
        <v>0.36600000000000005</v>
      </c>
      <c r="K244" s="136">
        <f t="shared" si="42"/>
        <v>235.54999999999998</v>
      </c>
      <c r="L244" s="136">
        <f t="shared" si="42"/>
        <v>33.86</v>
      </c>
      <c r="M244" s="136">
        <f t="shared" si="42"/>
        <v>521.70000000000005</v>
      </c>
      <c r="N244" s="136">
        <f t="shared" si="42"/>
        <v>735.4</v>
      </c>
      <c r="O244" s="136">
        <f t="shared" si="42"/>
        <v>188.5</v>
      </c>
      <c r="P244" s="136">
        <f t="shared" si="42"/>
        <v>1436.1</v>
      </c>
      <c r="Q244" s="136">
        <f t="shared" si="42"/>
        <v>9.09</v>
      </c>
      <c r="R244" s="136">
        <f t="shared" si="42"/>
        <v>4.2629999999999994E-2</v>
      </c>
      <c r="T244" s="172"/>
    </row>
    <row r="245" spans="3:20" s="10" customFormat="1" ht="15.75" thickBot="1">
      <c r="C245" s="132" t="s">
        <v>48</v>
      </c>
      <c r="D245" s="219">
        <f t="shared" ref="D245:R245" si="43">E159</f>
        <v>54.899999999999991</v>
      </c>
      <c r="E245" s="219">
        <f t="shared" si="43"/>
        <v>44.47</v>
      </c>
      <c r="F245" s="279">
        <f t="shared" si="43"/>
        <v>231.17000000000002</v>
      </c>
      <c r="G245" s="136">
        <f t="shared" si="43"/>
        <v>1560.9</v>
      </c>
      <c r="H245" s="219">
        <f t="shared" si="43"/>
        <v>0.53700000000000003</v>
      </c>
      <c r="I245" s="136">
        <f t="shared" si="43"/>
        <v>0.91490000000000005</v>
      </c>
      <c r="J245" s="136">
        <f t="shared" si="43"/>
        <v>1.613</v>
      </c>
      <c r="K245" s="136">
        <f t="shared" si="43"/>
        <v>130.10999999999999</v>
      </c>
      <c r="L245" s="136">
        <f t="shared" si="43"/>
        <v>16.980000000000004</v>
      </c>
      <c r="M245" s="136">
        <f t="shared" si="43"/>
        <v>514.69000000000005</v>
      </c>
      <c r="N245" s="136">
        <f t="shared" si="43"/>
        <v>744.85</v>
      </c>
      <c r="O245" s="136">
        <f t="shared" si="43"/>
        <v>2565.35</v>
      </c>
      <c r="P245" s="136">
        <f t="shared" si="43"/>
        <v>1942.9500000000003</v>
      </c>
      <c r="Q245" s="136">
        <f t="shared" si="43"/>
        <v>10.262</v>
      </c>
      <c r="R245" s="136">
        <f t="shared" si="43"/>
        <v>5.1455000000000001E-2</v>
      </c>
      <c r="T245" s="172"/>
    </row>
    <row r="246" spans="3:20" s="10" customFormat="1" ht="15.75" thickBot="1">
      <c r="C246" s="132" t="s">
        <v>49</v>
      </c>
      <c r="D246" s="219">
        <f t="shared" ref="D246:R246" si="44">E181</f>
        <v>56.5</v>
      </c>
      <c r="E246" s="219">
        <f t="shared" si="44"/>
        <v>40.119999999999997</v>
      </c>
      <c r="F246" s="219">
        <f t="shared" si="44"/>
        <v>166.44</v>
      </c>
      <c r="G246" s="136">
        <f t="shared" si="44"/>
        <v>1254.5</v>
      </c>
      <c r="H246" s="219">
        <f t="shared" si="44"/>
        <v>0.64200000000000002</v>
      </c>
      <c r="I246" s="136">
        <f t="shared" si="44"/>
        <v>0.55600000000000005</v>
      </c>
      <c r="J246" s="136">
        <f t="shared" si="44"/>
        <v>4.76</v>
      </c>
      <c r="K246" s="136">
        <f t="shared" si="44"/>
        <v>422.5</v>
      </c>
      <c r="L246" s="136">
        <f t="shared" si="44"/>
        <v>135.81</v>
      </c>
      <c r="M246" s="136">
        <f t="shared" si="44"/>
        <v>317.11</v>
      </c>
      <c r="N246" s="136">
        <f t="shared" si="44"/>
        <v>721.72</v>
      </c>
      <c r="O246" s="136">
        <f t="shared" si="44"/>
        <v>199.04999999999995</v>
      </c>
      <c r="P246" s="136">
        <f t="shared" si="44"/>
        <v>2340.1800000000003</v>
      </c>
      <c r="Q246" s="136">
        <f t="shared" si="44"/>
        <v>9.4400000000000013</v>
      </c>
      <c r="R246" s="136">
        <f t="shared" si="44"/>
        <v>0.10714</v>
      </c>
      <c r="T246" s="172"/>
    </row>
    <row r="247" spans="3:20" s="10" customFormat="1" ht="15.75" thickBot="1">
      <c r="C247" s="132" t="s">
        <v>50</v>
      </c>
      <c r="D247" s="220">
        <f t="shared" ref="D247:R247" si="45">E203</f>
        <v>58.680000000000007</v>
      </c>
      <c r="E247" s="220">
        <f t="shared" si="45"/>
        <v>33.08</v>
      </c>
      <c r="F247" s="220">
        <f t="shared" si="45"/>
        <v>167.72</v>
      </c>
      <c r="G247" s="137">
        <f t="shared" si="45"/>
        <v>1204.18</v>
      </c>
      <c r="H247" s="220">
        <f t="shared" si="45"/>
        <v>0.52099999999999991</v>
      </c>
      <c r="I247" s="137">
        <f t="shared" si="45"/>
        <v>0.36499999999999999</v>
      </c>
      <c r="J247" s="137">
        <f t="shared" si="45"/>
        <v>0.36</v>
      </c>
      <c r="K247" s="137">
        <f t="shared" si="45"/>
        <v>339.18</v>
      </c>
      <c r="L247" s="137">
        <f t="shared" si="45"/>
        <v>76.84</v>
      </c>
      <c r="M247" s="137">
        <f t="shared" si="45"/>
        <v>199.16000000000003</v>
      </c>
      <c r="N247" s="137">
        <f t="shared" si="45"/>
        <v>681.6400000000001</v>
      </c>
      <c r="O247" s="137">
        <f t="shared" si="45"/>
        <v>243.59999999999997</v>
      </c>
      <c r="P247" s="137">
        <f t="shared" si="45"/>
        <v>1657.8600000000001</v>
      </c>
      <c r="Q247" s="137">
        <f t="shared" si="45"/>
        <v>8.879999999999999</v>
      </c>
      <c r="R247" s="137">
        <f t="shared" si="45"/>
        <v>0.11181000000000001</v>
      </c>
      <c r="T247" s="172"/>
    </row>
    <row r="248" spans="3:20" s="10" customFormat="1" ht="15.75" thickBot="1">
      <c r="C248" s="132" t="s">
        <v>51</v>
      </c>
      <c r="D248" s="217">
        <f t="shared" ref="D248:R248" si="46">E226</f>
        <v>48.34</v>
      </c>
      <c r="E248" s="217">
        <f t="shared" si="46"/>
        <v>47.54</v>
      </c>
      <c r="F248" s="217">
        <f t="shared" si="46"/>
        <v>175.52</v>
      </c>
      <c r="G248" s="134">
        <f t="shared" si="46"/>
        <v>1324.72</v>
      </c>
      <c r="H248" s="217">
        <f t="shared" si="46"/>
        <v>0.61499999999999999</v>
      </c>
      <c r="I248" s="134">
        <f t="shared" si="46"/>
        <v>0.58990000000000009</v>
      </c>
      <c r="J248" s="134">
        <f t="shared" si="46"/>
        <v>0.24</v>
      </c>
      <c r="K248" s="134">
        <f t="shared" si="46"/>
        <v>226.38000000000002</v>
      </c>
      <c r="L248" s="134">
        <f t="shared" si="46"/>
        <v>32.410000000000004</v>
      </c>
      <c r="M248" s="134">
        <f t="shared" si="46"/>
        <v>278.25</v>
      </c>
      <c r="N248" s="134">
        <f t="shared" si="46"/>
        <v>685.92000000000007</v>
      </c>
      <c r="O248" s="134">
        <f t="shared" si="46"/>
        <v>183.16</v>
      </c>
      <c r="P248" s="134">
        <f t="shared" si="46"/>
        <v>2077.63</v>
      </c>
      <c r="Q248" s="134">
        <f t="shared" si="46"/>
        <v>10.240000000000002</v>
      </c>
      <c r="R248" s="134">
        <f t="shared" si="46"/>
        <v>5.0514999999999997E-2</v>
      </c>
      <c r="T248" s="172"/>
    </row>
    <row r="249" spans="3:20" s="10" customFormat="1" ht="15.75" thickBot="1">
      <c r="C249" s="138" t="s">
        <v>95</v>
      </c>
      <c r="D249" s="222">
        <f t="shared" ref="D249:R249" si="47">SUM(D244:D248)</f>
        <v>265.12</v>
      </c>
      <c r="E249" s="222">
        <f t="shared" si="47"/>
        <v>213.86999999999998</v>
      </c>
      <c r="F249" s="222">
        <f t="shared" si="47"/>
        <v>904.82</v>
      </c>
      <c r="G249" s="141">
        <f t="shared" si="47"/>
        <v>6652.1000000000013</v>
      </c>
      <c r="H249" s="222">
        <f t="shared" si="47"/>
        <v>2.9119999999999999</v>
      </c>
      <c r="I249" s="141">
        <f t="shared" si="47"/>
        <v>3.0078000000000005</v>
      </c>
      <c r="J249" s="141">
        <f t="shared" si="47"/>
        <v>7.3390000000000004</v>
      </c>
      <c r="K249" s="141">
        <f t="shared" si="47"/>
        <v>1353.72</v>
      </c>
      <c r="L249" s="141">
        <f t="shared" si="47"/>
        <v>295.90000000000003</v>
      </c>
      <c r="M249" s="141">
        <f t="shared" si="47"/>
        <v>1830.91</v>
      </c>
      <c r="N249" s="141">
        <f t="shared" si="47"/>
        <v>3569.5300000000007</v>
      </c>
      <c r="O249" s="141">
        <f t="shared" si="47"/>
        <v>3379.6599999999994</v>
      </c>
      <c r="P249" s="141">
        <f t="shared" si="47"/>
        <v>9454.7200000000012</v>
      </c>
      <c r="Q249" s="141">
        <f t="shared" si="47"/>
        <v>47.911999999999999</v>
      </c>
      <c r="R249" s="141">
        <f t="shared" si="47"/>
        <v>0.36354999999999998</v>
      </c>
      <c r="T249" s="172"/>
    </row>
    <row r="250" spans="3:20" s="10" customFormat="1" ht="15.75" thickBot="1">
      <c r="C250" s="138" t="s">
        <v>96</v>
      </c>
      <c r="D250" s="223">
        <f>D249/5</f>
        <v>53.024000000000001</v>
      </c>
      <c r="E250" s="223">
        <f t="shared" ref="E250:R250" si="48">E249/5</f>
        <v>42.773999999999994</v>
      </c>
      <c r="F250" s="223">
        <f t="shared" si="48"/>
        <v>180.964</v>
      </c>
      <c r="G250" s="142">
        <f t="shared" si="48"/>
        <v>1330.4200000000003</v>
      </c>
      <c r="H250" s="223">
        <f t="shared" si="48"/>
        <v>0.58240000000000003</v>
      </c>
      <c r="I250" s="142">
        <f t="shared" si="48"/>
        <v>0.60156000000000009</v>
      </c>
      <c r="J250" s="142">
        <f t="shared" si="48"/>
        <v>1.4678</v>
      </c>
      <c r="K250" s="142">
        <f t="shared" si="48"/>
        <v>270.74400000000003</v>
      </c>
      <c r="L250" s="142">
        <f t="shared" si="48"/>
        <v>59.180000000000007</v>
      </c>
      <c r="M250" s="142">
        <f t="shared" si="48"/>
        <v>366.18200000000002</v>
      </c>
      <c r="N250" s="142">
        <f t="shared" si="48"/>
        <v>713.90600000000018</v>
      </c>
      <c r="O250" s="142">
        <f t="shared" si="48"/>
        <v>675.9319999999999</v>
      </c>
      <c r="P250" s="142">
        <f t="shared" si="48"/>
        <v>1890.9440000000002</v>
      </c>
      <c r="Q250" s="142">
        <f t="shared" si="48"/>
        <v>9.5823999999999998</v>
      </c>
      <c r="R250" s="142">
        <f t="shared" si="48"/>
        <v>7.2709999999999997E-2</v>
      </c>
      <c r="T250" s="172"/>
    </row>
    <row r="251" spans="3:20" s="10" customFormat="1" ht="16.5" thickBot="1">
      <c r="C251" s="138" t="s">
        <v>15</v>
      </c>
      <c r="D251" s="253">
        <f>D250*100/77</f>
        <v>68.862337662337652</v>
      </c>
      <c r="E251" s="197">
        <f>E250*100/79</f>
        <v>54.144303797468346</v>
      </c>
      <c r="F251" s="72">
        <f>F250*100/335</f>
        <v>54.019104477611947</v>
      </c>
      <c r="G251" s="192">
        <f>G250*100/2350</f>
        <v>56.61361702127661</v>
      </c>
      <c r="H251" s="74">
        <f>H250*100/1.2</f>
        <v>48.533333333333339</v>
      </c>
      <c r="I251" s="71">
        <f>I250*100/1.4</f>
        <v>42.968571428571437</v>
      </c>
      <c r="J251" s="71">
        <f>J250*100/10</f>
        <v>14.678000000000001</v>
      </c>
      <c r="K251" s="71">
        <f>K250*100/700</f>
        <v>38.677714285714288</v>
      </c>
      <c r="L251" s="71">
        <f>L250*100/60</f>
        <v>98.633333333333354</v>
      </c>
      <c r="M251" s="71">
        <f>M250*100/1100</f>
        <v>33.289272727272731</v>
      </c>
      <c r="N251" s="71">
        <f>N250*100/1100</f>
        <v>64.90054545454548</v>
      </c>
      <c r="O251" s="71">
        <f>O250*100/250</f>
        <v>270.37279999999998</v>
      </c>
      <c r="P251" s="71">
        <f>P250*100/1100</f>
        <v>171.90400000000002</v>
      </c>
      <c r="Q251" s="74">
        <f>Q250*100/12</f>
        <v>79.853333333333339</v>
      </c>
      <c r="R251" s="74">
        <f>R250*100/0.1</f>
        <v>72.709999999999994</v>
      </c>
      <c r="T251" s="172"/>
    </row>
    <row r="252" spans="3:20" s="143" customFormat="1" ht="15.75" thickBot="1">
      <c r="C252" s="144" t="s">
        <v>97</v>
      </c>
      <c r="D252" s="224">
        <f t="shared" ref="D252:R252" si="49">D241+D249</f>
        <v>495.86</v>
      </c>
      <c r="E252" s="224">
        <f t="shared" si="49"/>
        <v>415.83999999999992</v>
      </c>
      <c r="F252" s="224">
        <f t="shared" si="49"/>
        <v>1771.27</v>
      </c>
      <c r="G252" s="145">
        <f t="shared" si="49"/>
        <v>12893.27</v>
      </c>
      <c r="H252" s="224">
        <f t="shared" si="49"/>
        <v>6.0979999999999999</v>
      </c>
      <c r="I252" s="145">
        <f t="shared" si="49"/>
        <v>6.1456000000000017</v>
      </c>
      <c r="J252" s="145">
        <f t="shared" si="49"/>
        <v>8.479000000000001</v>
      </c>
      <c r="K252" s="145">
        <f t="shared" si="49"/>
        <v>2217.3199999999997</v>
      </c>
      <c r="L252" s="145">
        <f t="shared" si="49"/>
        <v>459.72</v>
      </c>
      <c r="M252" s="145">
        <f t="shared" si="49"/>
        <v>3704.3199999999997</v>
      </c>
      <c r="N252" s="145">
        <f t="shared" si="49"/>
        <v>7241.9500000000007</v>
      </c>
      <c r="O252" s="145">
        <f t="shared" si="49"/>
        <v>4458.49</v>
      </c>
      <c r="P252" s="145">
        <f t="shared" si="49"/>
        <v>17424.530000000002</v>
      </c>
      <c r="Q252" s="145">
        <f t="shared" si="49"/>
        <v>103.44200000000001</v>
      </c>
      <c r="R252" s="145">
        <f t="shared" si="49"/>
        <v>0.67103999999999997</v>
      </c>
      <c r="T252" s="332"/>
    </row>
    <row r="253" spans="3:20" s="10" customFormat="1" ht="15.75" thickBot="1">
      <c r="C253" s="146" t="s">
        <v>98</v>
      </c>
      <c r="D253" s="225">
        <f>D252/10</f>
        <v>49.585999999999999</v>
      </c>
      <c r="E253" s="225">
        <f t="shared" ref="E253:R253" si="50">E252/10</f>
        <v>41.583999999999989</v>
      </c>
      <c r="F253" s="225">
        <f t="shared" si="50"/>
        <v>177.12700000000001</v>
      </c>
      <c r="G253" s="147">
        <f t="shared" si="50"/>
        <v>1289.327</v>
      </c>
      <c r="H253" s="225">
        <f t="shared" si="50"/>
        <v>0.60980000000000001</v>
      </c>
      <c r="I253" s="147">
        <f t="shared" si="50"/>
        <v>0.61456000000000022</v>
      </c>
      <c r="J253" s="147">
        <f t="shared" si="50"/>
        <v>0.8479000000000001</v>
      </c>
      <c r="K253" s="147">
        <f t="shared" si="50"/>
        <v>221.73199999999997</v>
      </c>
      <c r="L253" s="147">
        <f t="shared" si="50"/>
        <v>45.972000000000001</v>
      </c>
      <c r="M253" s="147">
        <f t="shared" si="50"/>
        <v>370.43199999999996</v>
      </c>
      <c r="N253" s="147">
        <f t="shared" si="50"/>
        <v>724.19500000000005</v>
      </c>
      <c r="O253" s="147">
        <f t="shared" si="50"/>
        <v>445.84899999999999</v>
      </c>
      <c r="P253" s="147">
        <f t="shared" si="50"/>
        <v>1742.4530000000002</v>
      </c>
      <c r="Q253" s="147">
        <f t="shared" si="50"/>
        <v>10.344200000000001</v>
      </c>
      <c r="R253" s="147">
        <f t="shared" si="50"/>
        <v>6.7103999999999997E-2</v>
      </c>
      <c r="T253" s="328"/>
    </row>
    <row r="254" spans="3:20" s="10" customFormat="1" ht="15.75" thickBot="1">
      <c r="C254" s="132" t="s">
        <v>52</v>
      </c>
      <c r="D254" s="226"/>
      <c r="E254" s="280"/>
      <c r="F254" s="280"/>
      <c r="G254" s="129"/>
      <c r="H254" s="226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T254" s="172"/>
    </row>
    <row r="255" spans="3:20" s="10" customFormat="1" ht="15.75" thickBot="1">
      <c r="C255" s="140" t="s">
        <v>53</v>
      </c>
      <c r="D255" s="281">
        <f>D253*100/77</f>
        <v>64.397402597402589</v>
      </c>
      <c r="E255" s="282">
        <f>E253*100/79</f>
        <v>52.637974683544286</v>
      </c>
      <c r="F255" s="282">
        <f>F253*100/335</f>
        <v>52.873731343283588</v>
      </c>
      <c r="G255" s="148">
        <f>G253*100/2350</f>
        <v>54.864978723404256</v>
      </c>
      <c r="H255" s="225">
        <f>H253*100/1.2</f>
        <v>50.81666666666667</v>
      </c>
      <c r="I255" s="147">
        <f>I253*100/1.4</f>
        <v>43.897142857142875</v>
      </c>
      <c r="J255" s="147">
        <f>J253*100/10</f>
        <v>8.479000000000001</v>
      </c>
      <c r="K255" s="147">
        <f>K253*100/700</f>
        <v>31.675999999999995</v>
      </c>
      <c r="L255" s="147">
        <f>L253*100/60</f>
        <v>76.61999999999999</v>
      </c>
      <c r="M255" s="147">
        <f>M253*100/1100</f>
        <v>33.675636363636364</v>
      </c>
      <c r="N255" s="147">
        <f>N253*100/1100</f>
        <v>65.835909090909084</v>
      </c>
      <c r="O255" s="147">
        <f>O253*100/250</f>
        <v>178.33960000000002</v>
      </c>
      <c r="P255" s="147">
        <f>P253*100/1100</f>
        <v>158.4048181818182</v>
      </c>
      <c r="Q255" s="147">
        <f>Q253*100/12</f>
        <v>86.201666666666668</v>
      </c>
      <c r="R255" s="147">
        <f>R253*100/0.1</f>
        <v>67.103999999999999</v>
      </c>
      <c r="T255" s="172"/>
    </row>
    <row r="256" spans="3:20" s="10" customFormat="1">
      <c r="D256" s="172"/>
      <c r="E256" s="172"/>
      <c r="F256" s="172"/>
      <c r="H256" s="172"/>
      <c r="T256" s="172"/>
    </row>
    <row r="257" spans="3:24" ht="15.75">
      <c r="C257" s="402" t="s">
        <v>92</v>
      </c>
      <c r="D257" s="402"/>
      <c r="E257" s="402"/>
      <c r="F257" s="402"/>
      <c r="G257" s="402"/>
      <c r="H257" s="402"/>
      <c r="W257" s="10"/>
      <c r="X257" s="10"/>
    </row>
    <row r="258" spans="3:24">
      <c r="W258" s="10"/>
      <c r="X258" s="10"/>
    </row>
  </sheetData>
  <autoFilter ref="A8:V8"/>
  <mergeCells count="152">
    <mergeCell ref="B100:B103"/>
    <mergeCell ref="B108:B111"/>
    <mergeCell ref="H234:L234"/>
    <mergeCell ref="M234:Q234"/>
    <mergeCell ref="I5:M5"/>
    <mergeCell ref="N5:S5"/>
    <mergeCell ref="I27:M27"/>
    <mergeCell ref="N27:S27"/>
    <mergeCell ref="I49:M49"/>
    <mergeCell ref="N49:S49"/>
    <mergeCell ref="I94:M94"/>
    <mergeCell ref="N94:S94"/>
    <mergeCell ref="C232:H232"/>
    <mergeCell ref="D7:D8"/>
    <mergeCell ref="E7:E8"/>
    <mergeCell ref="F7:F8"/>
    <mergeCell ref="G7:G8"/>
    <mergeCell ref="H7:H8"/>
    <mergeCell ref="D210:D211"/>
    <mergeCell ref="E210:E211"/>
    <mergeCell ref="F210:F211"/>
    <mergeCell ref="G210:G211"/>
    <mergeCell ref="H210:H211"/>
    <mergeCell ref="D74:D75"/>
    <mergeCell ref="T210:T211"/>
    <mergeCell ref="B208:B209"/>
    <mergeCell ref="C208:C209"/>
    <mergeCell ref="D208:D209"/>
    <mergeCell ref="E208:G208"/>
    <mergeCell ref="H208:H209"/>
    <mergeCell ref="T208:T209"/>
    <mergeCell ref="I208:M208"/>
    <mergeCell ref="N208:S208"/>
    <mergeCell ref="T185:T186"/>
    <mergeCell ref="D187:D188"/>
    <mergeCell ref="E187:E188"/>
    <mergeCell ref="F187:F188"/>
    <mergeCell ref="G187:G188"/>
    <mergeCell ref="H187:H188"/>
    <mergeCell ref="T187:T188"/>
    <mergeCell ref="B185:B186"/>
    <mergeCell ref="C185:C186"/>
    <mergeCell ref="D185:D186"/>
    <mergeCell ref="E185:G185"/>
    <mergeCell ref="H185:H186"/>
    <mergeCell ref="I185:M185"/>
    <mergeCell ref="N185:S185"/>
    <mergeCell ref="T163:T164"/>
    <mergeCell ref="D165:D166"/>
    <mergeCell ref="E165:E166"/>
    <mergeCell ref="F165:F166"/>
    <mergeCell ref="G165:G166"/>
    <mergeCell ref="H165:H166"/>
    <mergeCell ref="T165:T166"/>
    <mergeCell ref="B163:B164"/>
    <mergeCell ref="C163:C164"/>
    <mergeCell ref="D163:D164"/>
    <mergeCell ref="E163:G163"/>
    <mergeCell ref="H163:H164"/>
    <mergeCell ref="I163:M163"/>
    <mergeCell ref="N163:S163"/>
    <mergeCell ref="T141:T142"/>
    <mergeCell ref="D143:D144"/>
    <mergeCell ref="E143:E144"/>
    <mergeCell ref="F143:F144"/>
    <mergeCell ref="G143:G144"/>
    <mergeCell ref="H143:H144"/>
    <mergeCell ref="T143:T144"/>
    <mergeCell ref="B141:B142"/>
    <mergeCell ref="C141:C142"/>
    <mergeCell ref="D141:D142"/>
    <mergeCell ref="E141:G141"/>
    <mergeCell ref="H141:H142"/>
    <mergeCell ref="I141:M141"/>
    <mergeCell ref="N141:S141"/>
    <mergeCell ref="T119:T120"/>
    <mergeCell ref="D121:D122"/>
    <mergeCell ref="E121:E122"/>
    <mergeCell ref="F121:F122"/>
    <mergeCell ref="G121:G122"/>
    <mergeCell ref="H121:H122"/>
    <mergeCell ref="T121:T122"/>
    <mergeCell ref="B119:B120"/>
    <mergeCell ref="C119:C120"/>
    <mergeCell ref="D119:D120"/>
    <mergeCell ref="E119:G119"/>
    <mergeCell ref="H119:H120"/>
    <mergeCell ref="I119:M119"/>
    <mergeCell ref="N119:S119"/>
    <mergeCell ref="E74:E75"/>
    <mergeCell ref="F74:F75"/>
    <mergeCell ref="G74:G75"/>
    <mergeCell ref="H74:H75"/>
    <mergeCell ref="T74:T75"/>
    <mergeCell ref="B63:B66"/>
    <mergeCell ref="B72:B73"/>
    <mergeCell ref="C72:C73"/>
    <mergeCell ref="D72:D73"/>
    <mergeCell ref="E72:G72"/>
    <mergeCell ref="H72:H73"/>
    <mergeCell ref="I72:M72"/>
    <mergeCell ref="N72:S72"/>
    <mergeCell ref="T94:T95"/>
    <mergeCell ref="D96:D97"/>
    <mergeCell ref="E96:E97"/>
    <mergeCell ref="F96:F97"/>
    <mergeCell ref="G96:G97"/>
    <mergeCell ref="H96:H97"/>
    <mergeCell ref="T96:T97"/>
    <mergeCell ref="B85:B88"/>
    <mergeCell ref="B94:B95"/>
    <mergeCell ref="C94:C95"/>
    <mergeCell ref="D94:D95"/>
    <mergeCell ref="E94:G94"/>
    <mergeCell ref="H94:H95"/>
    <mergeCell ref="G29:G30"/>
    <mergeCell ref="H29:H30"/>
    <mergeCell ref="T29:T30"/>
    <mergeCell ref="B33:B35"/>
    <mergeCell ref="B41:B43"/>
    <mergeCell ref="B49:B50"/>
    <mergeCell ref="C49:C50"/>
    <mergeCell ref="D49:D50"/>
    <mergeCell ref="E49:G49"/>
    <mergeCell ref="H49:H50"/>
    <mergeCell ref="T49:T50"/>
    <mergeCell ref="E29:E30"/>
    <mergeCell ref="F29:F30"/>
    <mergeCell ref="D51:D52"/>
    <mergeCell ref="T72:T73"/>
    <mergeCell ref="C257:H257"/>
    <mergeCell ref="T7:T8"/>
    <mergeCell ref="B5:B6"/>
    <mergeCell ref="C5:C6"/>
    <mergeCell ref="D5:D6"/>
    <mergeCell ref="E5:G5"/>
    <mergeCell ref="H5:H6"/>
    <mergeCell ref="T5:T6"/>
    <mergeCell ref="H27:H28"/>
    <mergeCell ref="T27:T28"/>
    <mergeCell ref="B11:B13"/>
    <mergeCell ref="B19:B21"/>
    <mergeCell ref="B27:B28"/>
    <mergeCell ref="C27:C28"/>
    <mergeCell ref="D27:D28"/>
    <mergeCell ref="E27:G27"/>
    <mergeCell ref="E51:E52"/>
    <mergeCell ref="F51:F52"/>
    <mergeCell ref="G51:G52"/>
    <mergeCell ref="H51:H52"/>
    <mergeCell ref="T51:T52"/>
    <mergeCell ref="D29:D30"/>
  </mergeCells>
  <conditionalFormatting sqref="D36 D59 D81 D104 D128 D150 D172 D194 D217">
    <cfRule type="cellIs" dxfId="140" priority="72" operator="between">
      <formula>500</formula>
      <formula>550</formula>
    </cfRule>
  </conditionalFormatting>
  <conditionalFormatting sqref="E14 E36 E59 E81 E104 E128 E150 E172 E194 E217">
    <cfRule type="cellIs" dxfId="139" priority="69" operator="between">
      <formula>15.4</formula>
      <formula>19.25</formula>
    </cfRule>
    <cfRule type="cellIs" dxfId="138" priority="70" operator="lessThan">
      <formula>15.4</formula>
    </cfRule>
    <cfRule type="cellIs" dxfId="137" priority="71" operator="greaterThan">
      <formula>19.25</formula>
    </cfRule>
  </conditionalFormatting>
  <conditionalFormatting sqref="F14 F36 F59 F81 F104 F128 F150 F172 F194 F217">
    <cfRule type="cellIs" dxfId="136" priority="67" operator="greaterThan">
      <formula>19.75</formula>
    </cfRule>
    <cfRule type="cellIs" dxfId="135" priority="68" operator="lessThan">
      <formula>15.8</formula>
    </cfRule>
  </conditionalFormatting>
  <conditionalFormatting sqref="F14">
    <cfRule type="cellIs" dxfId="134" priority="66" operator="between">
      <formula>15.8</formula>
      <formula>19.75</formula>
    </cfRule>
  </conditionalFormatting>
  <conditionalFormatting sqref="F36">
    <cfRule type="cellIs" dxfId="133" priority="65" operator="between">
      <formula>15.8</formula>
      <formula>19.75</formula>
    </cfRule>
  </conditionalFormatting>
  <conditionalFormatting sqref="F59 F81 F104 F128 F150 F172 F194 F217">
    <cfRule type="cellIs" dxfId="132" priority="64" operator="between">
      <formula>15.8</formula>
      <formula>19.75</formula>
    </cfRule>
  </conditionalFormatting>
  <conditionalFormatting sqref="G217 G194 G172 G150 G128 G104 G81 G59 G36 G14">
    <cfRule type="cellIs" dxfId="131" priority="61" operator="between">
      <formula>67</formula>
      <formula>83.75</formula>
    </cfRule>
    <cfRule type="cellIs" dxfId="130" priority="62" operator="greaterThan">
      <formula>83.75</formula>
    </cfRule>
    <cfRule type="cellIs" dxfId="129" priority="63" operator="lessThan">
      <formula>67</formula>
    </cfRule>
  </conditionalFormatting>
  <conditionalFormatting sqref="H14 H36 H59 H81 H104 H128 H150 H172 H194 H217">
    <cfRule type="cellIs" dxfId="128" priority="58" operator="greaterThan">
      <formula>587.5</formula>
    </cfRule>
    <cfRule type="cellIs" dxfId="127" priority="59" operator="lessThan">
      <formula>470</formula>
    </cfRule>
    <cfRule type="cellIs" dxfId="126" priority="60" operator="between">
      <formula>470</formula>
      <formula>587.5</formula>
    </cfRule>
  </conditionalFormatting>
  <conditionalFormatting sqref="D14 D36 D59 D81 D104 D128 D150 D172 D194 D217">
    <cfRule type="cellIs" dxfId="125" priority="56" operator="greaterThan">
      <formula>550</formula>
    </cfRule>
    <cfRule type="cellIs" dxfId="124" priority="57" operator="lessThan">
      <formula>500</formula>
    </cfRule>
  </conditionalFormatting>
  <conditionalFormatting sqref="D14">
    <cfRule type="cellIs" dxfId="123" priority="55" operator="between">
      <formula>500</formula>
      <formula>550</formula>
    </cfRule>
  </conditionalFormatting>
  <conditionalFormatting sqref="D22 D44 D67 D89 D112 D136 D158 D180 D202 D225">
    <cfRule type="cellIs" dxfId="122" priority="52" operator="greaterThan">
      <formula>800</formula>
    </cfRule>
    <cfRule type="cellIs" dxfId="121" priority="53" operator="lessThan">
      <formula>700</formula>
    </cfRule>
    <cfRule type="cellIs" dxfId="120" priority="54" operator="between">
      <formula>700</formula>
      <formula>800</formula>
    </cfRule>
  </conditionalFormatting>
  <conditionalFormatting sqref="E22 E44 E67 E89 E112 E136 E158 E180 E202 E225">
    <cfRule type="cellIs" dxfId="119" priority="49" operator="greaterThan">
      <formula>26.95</formula>
    </cfRule>
    <cfRule type="cellIs" dxfId="118" priority="50" operator="lessThan">
      <formula>23.1</formula>
    </cfRule>
    <cfRule type="cellIs" dxfId="117" priority="51" operator="between">
      <formula>23.1</formula>
      <formula>26.95</formula>
    </cfRule>
  </conditionalFormatting>
  <conditionalFormatting sqref="F22 F44 F67 F89 F112 F136 F158 F180 F202 F225">
    <cfRule type="cellIs" dxfId="116" priority="46" operator="greaterThan">
      <formula>27.65</formula>
    </cfRule>
    <cfRule type="cellIs" dxfId="115" priority="47" operator="lessThan">
      <formula>23.7</formula>
    </cfRule>
    <cfRule type="cellIs" dxfId="114" priority="48" operator="between">
      <formula>23.7</formula>
      <formula>27.65</formula>
    </cfRule>
  </conditionalFormatting>
  <conditionalFormatting sqref="G22 G44 G67 G89 G112 G136 G158 G180 G202 G225">
    <cfRule type="cellIs" dxfId="113" priority="43" operator="greaterThan">
      <formula>117.25</formula>
    </cfRule>
    <cfRule type="cellIs" dxfId="112" priority="44" operator="lessThan">
      <formula>100.5</formula>
    </cfRule>
    <cfRule type="cellIs" dxfId="111" priority="45" operator="between">
      <formula>100.5</formula>
      <formula>117.25</formula>
    </cfRule>
  </conditionalFormatting>
  <conditionalFormatting sqref="H22 H44 H67 H89 H112 H136 H158 H180 H202 H225">
    <cfRule type="cellIs" dxfId="110" priority="40" operator="greaterThan">
      <formula>822.5</formula>
    </cfRule>
    <cfRule type="cellIs" dxfId="109" priority="41" operator="lessThan">
      <formula>705</formula>
    </cfRule>
    <cfRule type="cellIs" dxfId="108" priority="42" operator="between">
      <formula>705</formula>
      <formula>822.5</formula>
    </cfRule>
  </conditionalFormatting>
  <conditionalFormatting sqref="E24:S24">
    <cfRule type="cellIs" dxfId="107" priority="37" operator="greaterThan">
      <formula>60</formula>
    </cfRule>
    <cfRule type="cellIs" dxfId="106" priority="38" operator="lessThan">
      <formula>50</formula>
    </cfRule>
    <cfRule type="cellIs" dxfId="105" priority="39" operator="between">
      <formula>50</formula>
      <formula>60</formula>
    </cfRule>
  </conditionalFormatting>
  <conditionalFormatting sqref="E46:S46">
    <cfRule type="cellIs" dxfId="104" priority="34" operator="greaterThan">
      <formula>60</formula>
    </cfRule>
    <cfRule type="cellIs" dxfId="103" priority="35" operator="lessThan">
      <formula>50</formula>
    </cfRule>
    <cfRule type="cellIs" dxfId="102" priority="36" operator="between">
      <formula>50</formula>
      <formula>60</formula>
    </cfRule>
  </conditionalFormatting>
  <conditionalFormatting sqref="E69:S69">
    <cfRule type="cellIs" dxfId="101" priority="31" operator="greaterThan">
      <formula>60</formula>
    </cfRule>
    <cfRule type="cellIs" dxfId="100" priority="32" operator="lessThan">
      <formula>50</formula>
    </cfRule>
    <cfRule type="cellIs" dxfId="99" priority="33" operator="between">
      <formula>50</formula>
      <formula>60</formula>
    </cfRule>
  </conditionalFormatting>
  <conditionalFormatting sqref="E91:S91">
    <cfRule type="cellIs" dxfId="98" priority="28" operator="greaterThan">
      <formula>60</formula>
    </cfRule>
    <cfRule type="cellIs" dxfId="97" priority="29" operator="lessThan">
      <formula>50</formula>
    </cfRule>
    <cfRule type="cellIs" dxfId="96" priority="30" operator="between">
      <formula>50</formula>
      <formula>60</formula>
    </cfRule>
  </conditionalFormatting>
  <conditionalFormatting sqref="E114:S114">
    <cfRule type="cellIs" dxfId="95" priority="25" operator="greaterThan">
      <formula>60</formula>
    </cfRule>
    <cfRule type="cellIs" dxfId="94" priority="26" operator="lessThan">
      <formula>50</formula>
    </cfRule>
    <cfRule type="cellIs" dxfId="93" priority="27" operator="between">
      <formula>50</formula>
      <formula>60</formula>
    </cfRule>
  </conditionalFormatting>
  <conditionalFormatting sqref="E138:S138">
    <cfRule type="cellIs" dxfId="92" priority="22" operator="greaterThan">
      <formula>60</formula>
    </cfRule>
    <cfRule type="cellIs" dxfId="91" priority="23" operator="lessThan">
      <formula>50</formula>
    </cfRule>
    <cfRule type="cellIs" dxfId="90" priority="24" operator="between">
      <formula>50</formula>
      <formula>60</formula>
    </cfRule>
  </conditionalFormatting>
  <conditionalFormatting sqref="E160:S160">
    <cfRule type="cellIs" dxfId="89" priority="19" operator="greaterThan">
      <formula>60</formula>
    </cfRule>
    <cfRule type="cellIs" dxfId="88" priority="20" operator="lessThan">
      <formula>50</formula>
    </cfRule>
    <cfRule type="cellIs" dxfId="87" priority="21" operator="between">
      <formula>50</formula>
      <formula>60</formula>
    </cfRule>
  </conditionalFormatting>
  <conditionalFormatting sqref="E182:S182">
    <cfRule type="cellIs" dxfId="86" priority="16" operator="greaterThan">
      <formula>60</formula>
    </cfRule>
    <cfRule type="cellIs" dxfId="85" priority="17" operator="lessThan">
      <formula>50</formula>
    </cfRule>
    <cfRule type="cellIs" dxfId="84" priority="18" operator="between">
      <formula>50</formula>
      <formula>60</formula>
    </cfRule>
  </conditionalFormatting>
  <conditionalFormatting sqref="E204:S204">
    <cfRule type="cellIs" dxfId="83" priority="13" operator="greaterThan">
      <formula>60</formula>
    </cfRule>
    <cfRule type="cellIs" dxfId="82" priority="14" operator="lessThan">
      <formula>50</formula>
    </cfRule>
    <cfRule type="cellIs" dxfId="81" priority="15" operator="between">
      <formula>50</formula>
      <formula>60</formula>
    </cfRule>
  </conditionalFormatting>
  <conditionalFormatting sqref="E227:S227">
    <cfRule type="cellIs" dxfId="80" priority="10" operator="greaterThan">
      <formula>60</formula>
    </cfRule>
    <cfRule type="cellIs" dxfId="79" priority="11" operator="lessThan">
      <formula>50</formula>
    </cfRule>
    <cfRule type="cellIs" dxfId="78" priority="12" operator="between">
      <formula>50</formula>
      <formula>60</formula>
    </cfRule>
  </conditionalFormatting>
  <conditionalFormatting sqref="D243:R243">
    <cfRule type="cellIs" dxfId="77" priority="7" operator="greaterThan">
      <formula>60</formula>
    </cfRule>
    <cfRule type="cellIs" dxfId="76" priority="8" operator="lessThan">
      <formula>50</formula>
    </cfRule>
    <cfRule type="cellIs" dxfId="75" priority="9" operator="between">
      <formula>50</formula>
      <formula>60</formula>
    </cfRule>
  </conditionalFormatting>
  <conditionalFormatting sqref="D251:R251">
    <cfRule type="cellIs" dxfId="74" priority="4" operator="greaterThan">
      <formula>60</formula>
    </cfRule>
    <cfRule type="cellIs" dxfId="73" priority="5" operator="lessThan">
      <formula>50</formula>
    </cfRule>
    <cfRule type="cellIs" dxfId="72" priority="6" operator="between">
      <formula>50</formula>
      <formula>60</formula>
    </cfRule>
  </conditionalFormatting>
  <conditionalFormatting sqref="D255:R255">
    <cfRule type="cellIs" dxfId="71" priority="1" operator="greaterThan">
      <formula>60</formula>
    </cfRule>
    <cfRule type="cellIs" dxfId="70" priority="2" operator="lessThan">
      <formula>50</formula>
    </cfRule>
    <cfRule type="cellIs" dxfId="69" priority="3" operator="between">
      <formula>50</formula>
      <formula>60</formula>
    </cfRule>
  </conditionalFormatting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X257"/>
  <sheetViews>
    <sheetView topLeftCell="A202" zoomScale="85" zoomScaleNormal="85" workbookViewId="0">
      <selection activeCell="C168" sqref="C168"/>
    </sheetView>
  </sheetViews>
  <sheetFormatPr defaultColWidth="9.140625" defaultRowHeight="15"/>
  <cols>
    <col min="1" max="1" width="3.42578125" style="10" customWidth="1"/>
    <col min="2" max="2" width="8.7109375" style="10" customWidth="1"/>
    <col min="3" max="3" width="54.5703125" style="10" customWidth="1"/>
    <col min="4" max="4" width="10" style="172" customWidth="1"/>
    <col min="5" max="5" width="7.7109375" style="172" customWidth="1"/>
    <col min="6" max="6" width="12.42578125" style="172" customWidth="1"/>
    <col min="7" max="7" width="10.85546875" style="10" customWidth="1"/>
    <col min="8" max="8" width="10.28515625" style="172" customWidth="1"/>
    <col min="9" max="9" width="10" style="10" customWidth="1"/>
    <col min="10" max="10" width="7.5703125" style="10" customWidth="1"/>
    <col min="11" max="11" width="8.85546875" style="10" customWidth="1"/>
    <col min="12" max="12" width="8" style="10" customWidth="1"/>
    <col min="13" max="13" width="8.7109375" style="10" customWidth="1"/>
    <col min="14" max="14" width="8.85546875" style="10" customWidth="1"/>
    <col min="15" max="15" width="9.42578125" style="10" customWidth="1"/>
    <col min="16" max="16" width="12" style="10" customWidth="1"/>
    <col min="17" max="17" width="10.42578125" style="10" customWidth="1"/>
    <col min="18" max="18" width="7.85546875" style="10" customWidth="1"/>
    <col min="19" max="19" width="7.7109375" style="10" customWidth="1"/>
    <col min="20" max="20" width="11.7109375" style="172" customWidth="1"/>
    <col min="21" max="22" width="9.140625" style="10"/>
    <col min="23" max="24" width="9.140625" style="8"/>
    <col min="25" max="16384" width="9.140625" style="10"/>
  </cols>
  <sheetData>
    <row r="2" spans="2:22" s="10" customFormat="1" ht="18.75">
      <c r="C2" s="9" t="s">
        <v>90</v>
      </c>
      <c r="D2" s="198"/>
      <c r="E2" s="227"/>
      <c r="F2" s="198"/>
      <c r="G2" s="77"/>
      <c r="H2" s="171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321"/>
    </row>
    <row r="3" spans="2:22" s="10" customFormat="1" ht="15.75">
      <c r="D3" s="198"/>
      <c r="E3" s="227"/>
      <c r="F3" s="198"/>
      <c r="G3" s="77"/>
      <c r="H3" s="171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321"/>
    </row>
    <row r="4" spans="2:22" s="10" customFormat="1" ht="19.5" thickBot="1">
      <c r="C4" s="11" t="s">
        <v>152</v>
      </c>
      <c r="D4" s="172"/>
      <c r="E4" s="172"/>
      <c r="F4" s="172"/>
      <c r="H4" s="172"/>
      <c r="T4" s="172"/>
    </row>
    <row r="5" spans="2:22" s="10" customFormat="1" ht="15" customHeight="1" thickBot="1">
      <c r="B5" s="405" t="s">
        <v>1</v>
      </c>
      <c r="C5" s="405" t="s">
        <v>2</v>
      </c>
      <c r="D5" s="407" t="s">
        <v>66</v>
      </c>
      <c r="E5" s="408" t="s">
        <v>54</v>
      </c>
      <c r="F5" s="409"/>
      <c r="G5" s="410"/>
      <c r="H5" s="407" t="s">
        <v>93</v>
      </c>
      <c r="I5" s="408" t="s">
        <v>55</v>
      </c>
      <c r="J5" s="409"/>
      <c r="K5" s="409"/>
      <c r="L5" s="409"/>
      <c r="M5" s="410"/>
      <c r="N5" s="408" t="s">
        <v>60</v>
      </c>
      <c r="O5" s="409"/>
      <c r="P5" s="409"/>
      <c r="Q5" s="409"/>
      <c r="R5" s="409"/>
      <c r="S5" s="410"/>
      <c r="T5" s="407" t="s">
        <v>3</v>
      </c>
    </row>
    <row r="6" spans="2:22" s="10" customFormat="1" ht="42" customHeight="1" thickBot="1">
      <c r="B6" s="406"/>
      <c r="C6" s="406"/>
      <c r="D6" s="401"/>
      <c r="E6" s="216" t="s">
        <v>4</v>
      </c>
      <c r="F6" s="216" t="s">
        <v>5</v>
      </c>
      <c r="G6" s="12" t="s">
        <v>6</v>
      </c>
      <c r="H6" s="401"/>
      <c r="I6" s="13" t="s">
        <v>56</v>
      </c>
      <c r="J6" s="13" t="s">
        <v>57</v>
      </c>
      <c r="K6" s="13" t="s">
        <v>68</v>
      </c>
      <c r="L6" s="13" t="s">
        <v>58</v>
      </c>
      <c r="M6" s="13" t="s">
        <v>59</v>
      </c>
      <c r="N6" s="13" t="s">
        <v>61</v>
      </c>
      <c r="O6" s="13" t="s">
        <v>62</v>
      </c>
      <c r="P6" s="13" t="s">
        <v>64</v>
      </c>
      <c r="Q6" s="13" t="s">
        <v>65</v>
      </c>
      <c r="R6" s="13" t="s">
        <v>63</v>
      </c>
      <c r="S6" s="13" t="s">
        <v>67</v>
      </c>
      <c r="T6" s="401"/>
      <c r="V6" s="368"/>
    </row>
    <row r="7" spans="2:22" s="10" customFormat="1">
      <c r="B7" s="14"/>
      <c r="C7" s="15" t="s">
        <v>7</v>
      </c>
      <c r="D7" s="398"/>
      <c r="E7" s="398"/>
      <c r="F7" s="398"/>
      <c r="G7" s="414"/>
      <c r="H7" s="398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403"/>
      <c r="V7" s="368"/>
    </row>
    <row r="8" spans="2:22" s="10" customFormat="1" ht="15.75" thickBot="1">
      <c r="B8" s="17"/>
      <c r="C8" s="18" t="s">
        <v>8</v>
      </c>
      <c r="D8" s="419"/>
      <c r="E8" s="419"/>
      <c r="F8" s="419"/>
      <c r="G8" s="420"/>
      <c r="H8" s="4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404"/>
      <c r="V8" s="368"/>
    </row>
    <row r="9" spans="2:22" s="10" customFormat="1" ht="16.5" thickBot="1">
      <c r="B9" s="20"/>
      <c r="C9" s="21" t="s">
        <v>100</v>
      </c>
      <c r="D9" s="173">
        <v>60</v>
      </c>
      <c r="E9" s="228">
        <v>7.6</v>
      </c>
      <c r="F9" s="229">
        <v>7.1</v>
      </c>
      <c r="G9" s="23">
        <v>20.6</v>
      </c>
      <c r="H9" s="173">
        <v>177.6</v>
      </c>
      <c r="I9" s="25">
        <v>7.1999999999999995E-2</v>
      </c>
      <c r="J9" s="25">
        <v>0.08</v>
      </c>
      <c r="K9" s="24">
        <v>0</v>
      </c>
      <c r="L9" s="25">
        <v>0.05</v>
      </c>
      <c r="M9" s="25">
        <v>0.32</v>
      </c>
      <c r="N9" s="26">
        <v>210</v>
      </c>
      <c r="O9" s="27">
        <v>142</v>
      </c>
      <c r="P9" s="27">
        <v>23.2</v>
      </c>
      <c r="Q9" s="27"/>
      <c r="R9" s="27">
        <v>0.94</v>
      </c>
      <c r="S9" s="27">
        <v>0</v>
      </c>
      <c r="T9" s="322" t="s">
        <v>103</v>
      </c>
      <c r="V9" s="368"/>
    </row>
    <row r="10" spans="2:22" s="10" customFormat="1" ht="16.5" thickBot="1">
      <c r="B10" s="28"/>
      <c r="C10" s="300" t="s">
        <v>142</v>
      </c>
      <c r="D10" s="30">
        <v>250</v>
      </c>
      <c r="E10" s="31">
        <v>10.4</v>
      </c>
      <c r="F10" s="31">
        <v>14.5</v>
      </c>
      <c r="G10" s="31">
        <v>46.9</v>
      </c>
      <c r="H10" s="31">
        <v>359.9</v>
      </c>
      <c r="I10" s="25">
        <v>0.23</v>
      </c>
      <c r="J10" s="26">
        <v>0.19</v>
      </c>
      <c r="K10" s="32"/>
      <c r="L10" s="26" t="s">
        <v>153</v>
      </c>
      <c r="M10" s="32">
        <v>0.68</v>
      </c>
      <c r="N10" s="26">
        <v>158</v>
      </c>
      <c r="O10" s="32">
        <v>231</v>
      </c>
      <c r="P10" s="26">
        <v>61</v>
      </c>
      <c r="Q10" s="32">
        <v>26.9</v>
      </c>
      <c r="R10" s="26">
        <v>1.6</v>
      </c>
      <c r="S10" s="27">
        <v>64.5</v>
      </c>
      <c r="T10" s="269" t="s">
        <v>143</v>
      </c>
    </row>
    <row r="11" spans="2:22" s="10" customFormat="1" ht="16.5" thickBot="1">
      <c r="B11" s="411" t="s">
        <v>9</v>
      </c>
      <c r="C11" s="29" t="s">
        <v>99</v>
      </c>
      <c r="D11" s="263">
        <v>200</v>
      </c>
      <c r="E11" s="231">
        <v>0.1</v>
      </c>
      <c r="F11" s="232">
        <v>0</v>
      </c>
      <c r="G11" s="33">
        <v>9</v>
      </c>
      <c r="H11" s="175">
        <v>36</v>
      </c>
      <c r="I11" s="101">
        <v>0.04</v>
      </c>
      <c r="J11" s="101">
        <v>0.01</v>
      </c>
      <c r="K11" s="101"/>
      <c r="L11" s="101">
        <v>0.3</v>
      </c>
      <c r="M11" s="101">
        <v>0.04</v>
      </c>
      <c r="N11" s="101">
        <v>4.5</v>
      </c>
      <c r="O11" s="101">
        <v>7.2</v>
      </c>
      <c r="P11" s="101">
        <v>3.8</v>
      </c>
      <c r="Q11" s="101">
        <v>20.8</v>
      </c>
      <c r="R11" s="102">
        <v>0.7</v>
      </c>
      <c r="S11" s="101">
        <v>0</v>
      </c>
      <c r="T11" s="323">
        <v>376</v>
      </c>
    </row>
    <row r="12" spans="2:22" s="10" customFormat="1" ht="15.75" thickBot="1">
      <c r="B12" s="411"/>
      <c r="C12" s="29" t="s">
        <v>94</v>
      </c>
      <c r="D12" s="189">
        <v>40</v>
      </c>
      <c r="E12" s="189">
        <v>2</v>
      </c>
      <c r="F12" s="201">
        <v>0.36</v>
      </c>
      <c r="G12" s="37">
        <v>15.87</v>
      </c>
      <c r="H12" s="177">
        <v>74.7</v>
      </c>
      <c r="I12" s="38">
        <v>5.0999999999999997E-2</v>
      </c>
      <c r="J12" s="38">
        <v>2.4E-2</v>
      </c>
      <c r="K12" s="30"/>
      <c r="L12" s="38"/>
      <c r="M12" s="37"/>
      <c r="N12" s="38">
        <v>8.6999999999999993</v>
      </c>
      <c r="O12" s="40">
        <v>45</v>
      </c>
      <c r="P12" s="38">
        <v>14.1</v>
      </c>
      <c r="Q12" s="30">
        <v>70.5</v>
      </c>
      <c r="R12" s="38">
        <v>1.17</v>
      </c>
      <c r="S12" s="37">
        <v>15.3</v>
      </c>
      <c r="T12" s="269" t="s">
        <v>103</v>
      </c>
    </row>
    <row r="13" spans="2:22" s="10" customFormat="1" ht="15.75" thickBot="1">
      <c r="B13" s="411"/>
      <c r="C13" s="39"/>
      <c r="D13" s="40"/>
      <c r="E13" s="40"/>
      <c r="F13" s="38"/>
      <c r="G13" s="37"/>
      <c r="H13" s="37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269"/>
    </row>
    <row r="14" spans="2:22" s="10" customFormat="1" ht="21.6" customHeight="1" thickBot="1">
      <c r="B14" s="42" t="s">
        <v>10</v>
      </c>
      <c r="C14" s="43" t="s">
        <v>11</v>
      </c>
      <c r="D14" s="233">
        <f>SUM(D9:D13)</f>
        <v>550</v>
      </c>
      <c r="E14" s="167">
        <f>SUM(SUM(E9:E13))</f>
        <v>20.100000000000001</v>
      </c>
      <c r="F14" s="167">
        <f>SUM(SUM(F9:F13))</f>
        <v>21.96</v>
      </c>
      <c r="G14" s="162">
        <f>SUM(SUM(G9:G13))</f>
        <v>92.37</v>
      </c>
      <c r="H14" s="167">
        <f>SUM(SUM(H9:H13))</f>
        <v>648.20000000000005</v>
      </c>
      <c r="I14" s="42">
        <f>SUM(SUM(I9:I13))</f>
        <v>0.39299999999999996</v>
      </c>
      <c r="J14" s="42">
        <f t="shared" ref="J14:S14" si="0">SUM(SUM(J9:J13))</f>
        <v>0.30400000000000005</v>
      </c>
      <c r="K14" s="42">
        <f t="shared" si="0"/>
        <v>0</v>
      </c>
      <c r="L14" s="42">
        <f t="shared" si="0"/>
        <v>0.35</v>
      </c>
      <c r="M14" s="42">
        <f t="shared" si="0"/>
        <v>1.04</v>
      </c>
      <c r="N14" s="42">
        <f t="shared" si="0"/>
        <v>381.2</v>
      </c>
      <c r="O14" s="42">
        <f t="shared" si="0"/>
        <v>425.2</v>
      </c>
      <c r="P14" s="42">
        <f t="shared" si="0"/>
        <v>102.1</v>
      </c>
      <c r="Q14" s="42">
        <f t="shared" si="0"/>
        <v>118.2</v>
      </c>
      <c r="R14" s="42">
        <f t="shared" si="0"/>
        <v>4.41</v>
      </c>
      <c r="S14" s="42">
        <f t="shared" si="0"/>
        <v>79.8</v>
      </c>
      <c r="T14" s="324"/>
      <c r="V14" s="368"/>
    </row>
    <row r="15" spans="2:22" s="10" customFormat="1" ht="16.5" thickBot="1">
      <c r="B15" s="44"/>
      <c r="C15" s="21" t="s">
        <v>154</v>
      </c>
      <c r="D15" s="22">
        <v>100</v>
      </c>
      <c r="E15" s="23">
        <v>0.8</v>
      </c>
      <c r="F15" s="374">
        <v>0.2</v>
      </c>
      <c r="G15" s="23">
        <v>1.8</v>
      </c>
      <c r="H15" s="22">
        <v>12.2</v>
      </c>
      <c r="I15" s="25">
        <v>0.02</v>
      </c>
      <c r="J15" s="25">
        <v>0.02</v>
      </c>
      <c r="K15" s="24"/>
      <c r="L15" s="25">
        <v>5</v>
      </c>
      <c r="M15" s="25">
        <v>2.5</v>
      </c>
      <c r="N15" s="26">
        <v>23.3</v>
      </c>
      <c r="O15" s="27">
        <v>24.1</v>
      </c>
      <c r="P15" s="27">
        <v>10.4</v>
      </c>
      <c r="Q15" s="27">
        <v>132</v>
      </c>
      <c r="R15" s="27">
        <v>0.6</v>
      </c>
      <c r="S15" s="27"/>
      <c r="T15" s="209">
        <v>149</v>
      </c>
      <c r="V15" s="368"/>
    </row>
    <row r="16" spans="2:22" s="10" customFormat="1" ht="16.5" thickBot="1">
      <c r="B16" s="44"/>
      <c r="C16" s="29" t="s">
        <v>155</v>
      </c>
      <c r="D16" s="38">
        <v>250</v>
      </c>
      <c r="E16" s="50">
        <v>2.2999999999999998</v>
      </c>
      <c r="F16" s="50">
        <v>6.5</v>
      </c>
      <c r="G16" s="50">
        <v>16.899999999999999</v>
      </c>
      <c r="H16" s="375">
        <v>135.30000000000001</v>
      </c>
      <c r="I16" s="49">
        <v>7.0000000000000007E-2</v>
      </c>
      <c r="J16" s="48">
        <v>0.06</v>
      </c>
      <c r="K16" s="49"/>
      <c r="L16" s="48">
        <v>54</v>
      </c>
      <c r="M16" s="49">
        <v>6.9</v>
      </c>
      <c r="N16" s="48">
        <v>20.6</v>
      </c>
      <c r="O16" s="49">
        <v>58.1</v>
      </c>
      <c r="P16" s="48">
        <v>24.3</v>
      </c>
      <c r="Q16" s="51">
        <v>375.7</v>
      </c>
      <c r="R16" s="49">
        <v>0.8</v>
      </c>
      <c r="S16" s="49">
        <v>4.5</v>
      </c>
      <c r="T16" s="209">
        <v>96</v>
      </c>
    </row>
    <row r="17" spans="2:20" s="10" customFormat="1" ht="17.25" customHeight="1" thickBot="1">
      <c r="B17" s="52" t="s">
        <v>12</v>
      </c>
      <c r="C17" s="53" t="s">
        <v>104</v>
      </c>
      <c r="D17" s="237">
        <v>90</v>
      </c>
      <c r="E17" s="180">
        <v>11.3</v>
      </c>
      <c r="F17" s="180">
        <v>5.3</v>
      </c>
      <c r="G17" s="54">
        <v>13.5</v>
      </c>
      <c r="H17" s="180">
        <v>147.6</v>
      </c>
      <c r="I17" s="31">
        <v>0.08</v>
      </c>
      <c r="J17" s="31">
        <v>0.12</v>
      </c>
      <c r="K17" s="31"/>
      <c r="L17" s="31">
        <v>0.09</v>
      </c>
      <c r="M17" s="31">
        <v>0.36</v>
      </c>
      <c r="N17" s="31">
        <v>57.6</v>
      </c>
      <c r="O17" s="31">
        <v>154.80000000000001</v>
      </c>
      <c r="P17" s="31">
        <v>28.8</v>
      </c>
      <c r="Q17" s="31"/>
      <c r="R17" s="31">
        <v>1.08</v>
      </c>
      <c r="S17" s="31">
        <v>0</v>
      </c>
      <c r="T17" s="209" t="s">
        <v>103</v>
      </c>
    </row>
    <row r="18" spans="2:20" s="10" customFormat="1" ht="17.25" customHeight="1" thickBot="1">
      <c r="B18" s="52"/>
      <c r="C18" s="29" t="s">
        <v>22</v>
      </c>
      <c r="D18" s="376">
        <v>200</v>
      </c>
      <c r="E18" s="55">
        <v>4.9000000000000004</v>
      </c>
      <c r="F18" s="56">
        <v>5.3</v>
      </c>
      <c r="G18" s="56">
        <v>31.7</v>
      </c>
      <c r="H18" s="57">
        <v>194.5</v>
      </c>
      <c r="I18" s="57">
        <v>0.16</v>
      </c>
      <c r="J18" s="57">
        <v>0.14000000000000001</v>
      </c>
      <c r="K18" s="57">
        <v>0.15</v>
      </c>
      <c r="L18" s="57">
        <v>40</v>
      </c>
      <c r="M18" s="57">
        <v>5.3</v>
      </c>
      <c r="N18" s="57">
        <v>52</v>
      </c>
      <c r="O18" s="57">
        <v>98</v>
      </c>
      <c r="P18" s="57">
        <v>32</v>
      </c>
      <c r="Q18" s="57">
        <v>832</v>
      </c>
      <c r="R18" s="57">
        <v>1.06</v>
      </c>
      <c r="S18" s="57">
        <v>5.6</v>
      </c>
      <c r="T18" s="269">
        <v>312</v>
      </c>
    </row>
    <row r="19" spans="2:20" s="10" customFormat="1" ht="15.75" thickBot="1">
      <c r="B19" s="412"/>
      <c r="C19" s="29" t="s">
        <v>71</v>
      </c>
      <c r="D19" s="177">
        <v>200</v>
      </c>
      <c r="E19" s="189">
        <v>0.6</v>
      </c>
      <c r="F19" s="201">
        <v>0.1</v>
      </c>
      <c r="G19" s="37">
        <v>20.100000000000001</v>
      </c>
      <c r="H19" s="176">
        <v>84</v>
      </c>
      <c r="I19" s="37">
        <v>0.01</v>
      </c>
      <c r="J19" s="37"/>
      <c r="K19" s="37"/>
      <c r="L19" s="37"/>
      <c r="M19" s="37">
        <v>0.2</v>
      </c>
      <c r="N19" s="37">
        <v>20.100000000000001</v>
      </c>
      <c r="O19" s="37">
        <v>19.2</v>
      </c>
      <c r="P19" s="37">
        <v>14.4</v>
      </c>
      <c r="Q19" s="30"/>
      <c r="R19" s="38">
        <v>0.69</v>
      </c>
      <c r="S19" s="37"/>
      <c r="T19" s="209">
        <v>72</v>
      </c>
    </row>
    <row r="20" spans="2:20" s="10" customFormat="1" ht="15.75" thickBot="1">
      <c r="B20" s="412"/>
      <c r="C20" s="29" t="s">
        <v>69</v>
      </c>
      <c r="D20" s="177">
        <v>30</v>
      </c>
      <c r="E20" s="213">
        <v>4</v>
      </c>
      <c r="F20" s="177">
        <v>0.5</v>
      </c>
      <c r="G20" s="113">
        <v>23</v>
      </c>
      <c r="H20" s="176">
        <v>112.5</v>
      </c>
      <c r="I20" s="37">
        <v>5.5E-2</v>
      </c>
      <c r="J20" s="37">
        <v>1.4999999999999999E-2</v>
      </c>
      <c r="K20" s="37"/>
      <c r="L20" s="37"/>
      <c r="M20" s="37"/>
      <c r="N20" s="37">
        <v>10</v>
      </c>
      <c r="O20" s="37">
        <v>32.5</v>
      </c>
      <c r="P20" s="37">
        <v>7</v>
      </c>
      <c r="Q20" s="30">
        <v>46.5</v>
      </c>
      <c r="R20" s="38">
        <v>0.55000000000000004</v>
      </c>
      <c r="S20" s="37">
        <v>1.6</v>
      </c>
      <c r="T20" s="209">
        <v>88</v>
      </c>
    </row>
    <row r="21" spans="2:20" s="10" customFormat="1" ht="15.75" thickBot="1">
      <c r="B21" s="412"/>
      <c r="C21" s="39" t="s">
        <v>94</v>
      </c>
      <c r="D21" s="198">
        <v>30</v>
      </c>
      <c r="E21" s="239">
        <v>2</v>
      </c>
      <c r="F21" s="240">
        <v>0.36</v>
      </c>
      <c r="G21" s="103">
        <v>15.87</v>
      </c>
      <c r="H21" s="182">
        <v>74.7</v>
      </c>
      <c r="I21" s="38">
        <v>5.0999999999999997E-2</v>
      </c>
      <c r="J21" s="38">
        <v>2.4E-2</v>
      </c>
      <c r="K21" s="77"/>
      <c r="L21" s="38"/>
      <c r="M21" s="77"/>
      <c r="N21" s="38">
        <v>8.6999999999999993</v>
      </c>
      <c r="O21" s="77">
        <v>45</v>
      </c>
      <c r="P21" s="38">
        <v>14.1</v>
      </c>
      <c r="Q21" s="77">
        <v>70.5</v>
      </c>
      <c r="R21" s="84">
        <v>1.17</v>
      </c>
      <c r="S21" s="37">
        <v>15.3</v>
      </c>
      <c r="T21" s="325">
        <v>89</v>
      </c>
    </row>
    <row r="22" spans="2:20" s="10" customFormat="1" ht="18.75" customHeight="1" thickBot="1">
      <c r="B22" s="58"/>
      <c r="C22" s="43" t="s">
        <v>13</v>
      </c>
      <c r="D22" s="233">
        <f>SUM(D15:D21)</f>
        <v>900</v>
      </c>
      <c r="E22" s="166">
        <f>SUM(SUM(E15:E21))</f>
        <v>25.900000000000002</v>
      </c>
      <c r="F22" s="166">
        <f>SUM(SUM(F15:F21))</f>
        <v>18.260000000000002</v>
      </c>
      <c r="G22" s="87">
        <f>SUM(SUM(G15:G21))</f>
        <v>122.87</v>
      </c>
      <c r="H22" s="166">
        <f>SUM(SUM(H15:H21))</f>
        <v>760.80000000000007</v>
      </c>
      <c r="I22" s="87">
        <f>SUM(SUM(I15:I21))</f>
        <v>0.44600000000000001</v>
      </c>
      <c r="J22" s="87">
        <f t="shared" ref="J22:S22" si="1">SUM(SUM(J15:J21))</f>
        <v>0.37900000000000006</v>
      </c>
      <c r="K22" s="87">
        <f t="shared" si="1"/>
        <v>0.15</v>
      </c>
      <c r="L22" s="87">
        <f t="shared" si="1"/>
        <v>99.09</v>
      </c>
      <c r="M22" s="87">
        <f t="shared" si="1"/>
        <v>15.259999999999998</v>
      </c>
      <c r="N22" s="87">
        <f t="shared" si="1"/>
        <v>192.29999999999998</v>
      </c>
      <c r="O22" s="87">
        <f t="shared" si="1"/>
        <v>431.7</v>
      </c>
      <c r="P22" s="87">
        <f t="shared" si="1"/>
        <v>131</v>
      </c>
      <c r="Q22" s="42">
        <f t="shared" si="1"/>
        <v>1456.7</v>
      </c>
      <c r="R22" s="87">
        <f t="shared" si="1"/>
        <v>5.95</v>
      </c>
      <c r="S22" s="85">
        <f t="shared" si="1"/>
        <v>27</v>
      </c>
      <c r="T22" s="269"/>
    </row>
    <row r="23" spans="2:20" s="10" customFormat="1" ht="21" customHeight="1" thickBot="1">
      <c r="B23" s="66"/>
      <c r="C23" s="67" t="s">
        <v>14</v>
      </c>
      <c r="D23" s="217">
        <f>D14+D22</f>
        <v>1450</v>
      </c>
      <c r="E23" s="217">
        <f>E14+E22</f>
        <v>46</v>
      </c>
      <c r="F23" s="183">
        <f t="shared" ref="F23:R23" si="2">SUM(F14,F22)</f>
        <v>40.22</v>
      </c>
      <c r="G23" s="133">
        <f t="shared" si="2"/>
        <v>215.24</v>
      </c>
      <c r="H23" s="183">
        <f t="shared" si="2"/>
        <v>1409</v>
      </c>
      <c r="I23" s="133">
        <f t="shared" si="2"/>
        <v>0.83899999999999997</v>
      </c>
      <c r="J23" s="133">
        <f t="shared" si="2"/>
        <v>0.68300000000000005</v>
      </c>
      <c r="K23" s="133">
        <f t="shared" si="2"/>
        <v>0.15</v>
      </c>
      <c r="L23" s="133">
        <f t="shared" si="2"/>
        <v>99.44</v>
      </c>
      <c r="M23" s="133">
        <f t="shared" si="2"/>
        <v>16.299999999999997</v>
      </c>
      <c r="N23" s="133">
        <f t="shared" si="2"/>
        <v>573.5</v>
      </c>
      <c r="O23" s="133">
        <f t="shared" si="2"/>
        <v>856.9</v>
      </c>
      <c r="P23" s="133">
        <f t="shared" si="2"/>
        <v>233.1</v>
      </c>
      <c r="Q23" s="133">
        <f t="shared" si="2"/>
        <v>1574.9</v>
      </c>
      <c r="R23" s="133">
        <f t="shared" si="2"/>
        <v>10.36</v>
      </c>
      <c r="S23" s="133">
        <f>SUM(S14,S22)/1000</f>
        <v>0.10679999999999999</v>
      </c>
      <c r="T23" s="207"/>
    </row>
    <row r="24" spans="2:20" s="10" customFormat="1" ht="33" customHeight="1" thickBot="1">
      <c r="B24" s="58"/>
      <c r="C24" s="43" t="s">
        <v>15</v>
      </c>
      <c r="D24" s="241"/>
      <c r="E24" s="253">
        <f>E23*100/90</f>
        <v>51.111111111111114</v>
      </c>
      <c r="F24" s="197">
        <f>F23*100/92</f>
        <v>43.717391304347828</v>
      </c>
      <c r="G24" s="72">
        <f>G23*100/383</f>
        <v>56.198433420365532</v>
      </c>
      <c r="H24" s="192">
        <f>H23*100/2720</f>
        <v>51.801470588235297</v>
      </c>
      <c r="I24" s="74">
        <f>I23*100/1.4</f>
        <v>59.928571428571423</v>
      </c>
      <c r="J24" s="71">
        <f>J23*100/1.6</f>
        <v>42.687500000000007</v>
      </c>
      <c r="K24" s="71">
        <f>K23*100/10</f>
        <v>1.5</v>
      </c>
      <c r="L24" s="71">
        <f>L23*100/900</f>
        <v>11.048888888888889</v>
      </c>
      <c r="M24" s="71">
        <f>M23*100/60</f>
        <v>27.166666666666664</v>
      </c>
      <c r="N24" s="71">
        <f>N23*100/1200</f>
        <v>47.791666666666664</v>
      </c>
      <c r="O24" s="71">
        <f>O23*100/1200</f>
        <v>71.408333333333331</v>
      </c>
      <c r="P24" s="71">
        <f>P23*100/300</f>
        <v>77.7</v>
      </c>
      <c r="Q24" s="71">
        <f>Q23*100/1200</f>
        <v>131.24166666666667</v>
      </c>
      <c r="R24" s="74">
        <f>R23*100/18</f>
        <v>57.555555555555557</v>
      </c>
      <c r="S24" s="74">
        <f>S23*100/0.1</f>
        <v>106.8</v>
      </c>
      <c r="T24" s="244"/>
    </row>
    <row r="25" spans="2:20" s="10" customFormat="1">
      <c r="B25" s="65"/>
      <c r="C25" s="75"/>
      <c r="D25" s="244"/>
      <c r="E25" s="185"/>
      <c r="F25" s="185"/>
      <c r="G25" s="76"/>
      <c r="H25" s="18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244"/>
    </row>
    <row r="26" spans="2:20" s="10" customFormat="1" ht="15.75" thickBot="1">
      <c r="B26" s="77"/>
      <c r="D26" s="198"/>
      <c r="E26" s="369"/>
      <c r="F26" s="369"/>
      <c r="G26" s="370"/>
      <c r="H26" s="369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207"/>
    </row>
    <row r="27" spans="2:20" s="10" customFormat="1" ht="15" customHeight="1" thickBot="1">
      <c r="B27" s="405" t="s">
        <v>1</v>
      </c>
      <c r="C27" s="405" t="s">
        <v>2</v>
      </c>
      <c r="D27" s="407" t="s">
        <v>66</v>
      </c>
      <c r="E27" s="408" t="s">
        <v>54</v>
      </c>
      <c r="F27" s="409"/>
      <c r="G27" s="410"/>
      <c r="H27" s="407" t="s">
        <v>93</v>
      </c>
      <c r="I27" s="408" t="s">
        <v>55</v>
      </c>
      <c r="J27" s="409"/>
      <c r="K27" s="409"/>
      <c r="L27" s="409"/>
      <c r="M27" s="410"/>
      <c r="N27" s="408" t="s">
        <v>60</v>
      </c>
      <c r="O27" s="409"/>
      <c r="P27" s="409"/>
      <c r="Q27" s="409"/>
      <c r="R27" s="409"/>
      <c r="S27" s="410"/>
      <c r="T27" s="407" t="s">
        <v>3</v>
      </c>
    </row>
    <row r="28" spans="2:20" s="10" customFormat="1" ht="39.6" customHeight="1" thickBot="1">
      <c r="B28" s="406"/>
      <c r="C28" s="406"/>
      <c r="D28" s="413"/>
      <c r="E28" s="216" t="s">
        <v>4</v>
      </c>
      <c r="F28" s="216" t="s">
        <v>5</v>
      </c>
      <c r="G28" s="12" t="s">
        <v>6</v>
      </c>
      <c r="H28" s="401"/>
      <c r="I28" s="13" t="s">
        <v>56</v>
      </c>
      <c r="J28" s="13" t="s">
        <v>57</v>
      </c>
      <c r="K28" s="13" t="s">
        <v>68</v>
      </c>
      <c r="L28" s="13" t="s">
        <v>58</v>
      </c>
      <c r="M28" s="13" t="s">
        <v>59</v>
      </c>
      <c r="N28" s="13" t="s">
        <v>61</v>
      </c>
      <c r="O28" s="13" t="s">
        <v>62</v>
      </c>
      <c r="P28" s="13" t="s">
        <v>64</v>
      </c>
      <c r="Q28" s="13" t="s">
        <v>65</v>
      </c>
      <c r="R28" s="13" t="s">
        <v>63</v>
      </c>
      <c r="S28" s="13" t="s">
        <v>67</v>
      </c>
      <c r="T28" s="401"/>
    </row>
    <row r="29" spans="2:20" s="10" customFormat="1">
      <c r="B29" s="14"/>
      <c r="C29" s="15" t="s">
        <v>7</v>
      </c>
      <c r="D29" s="398"/>
      <c r="E29" s="398"/>
      <c r="F29" s="398"/>
      <c r="G29" s="414"/>
      <c r="H29" s="39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403"/>
    </row>
    <row r="30" spans="2:20" s="10" customFormat="1" ht="15.75" thickBot="1">
      <c r="B30" s="14"/>
      <c r="C30" s="79" t="s">
        <v>16</v>
      </c>
      <c r="D30" s="399"/>
      <c r="E30" s="399"/>
      <c r="F30" s="399"/>
      <c r="G30" s="415"/>
      <c r="H30" s="399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416"/>
    </row>
    <row r="31" spans="2:20" s="10" customFormat="1" ht="15" customHeight="1" thickBot="1">
      <c r="B31" s="52"/>
      <c r="C31" s="39" t="s">
        <v>86</v>
      </c>
      <c r="D31" s="37">
        <v>110</v>
      </c>
      <c r="E31" s="377">
        <v>8.4</v>
      </c>
      <c r="F31" s="108">
        <v>12</v>
      </c>
      <c r="G31" s="108">
        <v>9</v>
      </c>
      <c r="H31" s="108">
        <v>178</v>
      </c>
      <c r="I31" s="25">
        <v>0.03</v>
      </c>
      <c r="J31" s="26">
        <v>0.05</v>
      </c>
      <c r="K31" s="32"/>
      <c r="L31" s="26">
        <v>7.4</v>
      </c>
      <c r="M31" s="32">
        <v>1</v>
      </c>
      <c r="N31" s="26">
        <v>32.4</v>
      </c>
      <c r="O31" s="32">
        <v>84.5</v>
      </c>
      <c r="P31" s="26">
        <v>13.6</v>
      </c>
      <c r="Q31" s="32">
        <v>176.8</v>
      </c>
      <c r="R31" s="26">
        <v>1.1000000000000001</v>
      </c>
      <c r="S31" s="27">
        <v>3.6</v>
      </c>
      <c r="T31" s="201" t="s">
        <v>140</v>
      </c>
    </row>
    <row r="32" spans="2:20" s="10" customFormat="1" ht="16.5" thickBot="1">
      <c r="B32" s="28"/>
      <c r="C32" s="29" t="s">
        <v>75</v>
      </c>
      <c r="D32" s="38">
        <v>200</v>
      </c>
      <c r="E32" s="49">
        <v>6.8</v>
      </c>
      <c r="F32" s="49">
        <v>5.9</v>
      </c>
      <c r="G32" s="49">
        <v>40</v>
      </c>
      <c r="H32" s="47">
        <v>240.5</v>
      </c>
      <c r="I32" s="48">
        <v>0.08</v>
      </c>
      <c r="J32" s="49">
        <v>0.04</v>
      </c>
      <c r="K32" s="48">
        <v>0.1</v>
      </c>
      <c r="L32" s="49">
        <v>37.299999999999997</v>
      </c>
      <c r="M32" s="48"/>
      <c r="N32" s="49">
        <v>16</v>
      </c>
      <c r="O32" s="48">
        <v>56</v>
      </c>
      <c r="P32" s="49">
        <v>9.3000000000000007</v>
      </c>
      <c r="Q32" s="49">
        <v>70.599999999999994</v>
      </c>
      <c r="R32" s="48">
        <v>1.4</v>
      </c>
      <c r="S32" s="49">
        <v>4.0999999999999996</v>
      </c>
      <c r="T32" s="329">
        <v>203</v>
      </c>
    </row>
    <row r="33" spans="2:24" ht="15.75" thickBot="1">
      <c r="B33" s="411" t="s">
        <v>9</v>
      </c>
      <c r="C33" s="29" t="s">
        <v>105</v>
      </c>
      <c r="D33" s="177">
        <v>212</v>
      </c>
      <c r="E33" s="189">
        <v>0.2</v>
      </c>
      <c r="F33" s="201">
        <v>0.01</v>
      </c>
      <c r="G33" s="37">
        <v>9.9</v>
      </c>
      <c r="H33" s="176">
        <v>41</v>
      </c>
      <c r="I33" s="37">
        <v>0.01</v>
      </c>
      <c r="J33" s="37">
        <v>8.9999999999999998E-4</v>
      </c>
      <c r="K33" s="37"/>
      <c r="L33" s="37">
        <v>0.05</v>
      </c>
      <c r="M33" s="37">
        <v>2.2000000000000002</v>
      </c>
      <c r="N33" s="37">
        <v>15.8</v>
      </c>
      <c r="O33" s="37">
        <v>8</v>
      </c>
      <c r="P33" s="37">
        <v>6</v>
      </c>
      <c r="Q33" s="37">
        <v>33.700000000000003</v>
      </c>
      <c r="R33" s="37">
        <v>0.78</v>
      </c>
      <c r="S33" s="37">
        <v>5.0000000000000001E-3</v>
      </c>
      <c r="T33" s="209">
        <v>377</v>
      </c>
      <c r="W33" s="10"/>
      <c r="X33" s="10"/>
    </row>
    <row r="34" spans="2:24" ht="15.75" thickBot="1">
      <c r="B34" s="411"/>
      <c r="C34" s="29" t="s">
        <v>94</v>
      </c>
      <c r="D34" s="38">
        <v>40</v>
      </c>
      <c r="E34" s="38">
        <v>2.66</v>
      </c>
      <c r="F34" s="38">
        <v>0.48</v>
      </c>
      <c r="G34" s="38">
        <v>21.2</v>
      </c>
      <c r="H34" s="38">
        <v>99.6</v>
      </c>
      <c r="I34" s="38">
        <v>6.8000000000000005E-2</v>
      </c>
      <c r="J34" s="38">
        <v>3.2000000000000001E-2</v>
      </c>
      <c r="K34" s="38"/>
      <c r="L34" s="38"/>
      <c r="M34" s="38"/>
      <c r="N34" s="38">
        <v>11.6</v>
      </c>
      <c r="O34" s="38">
        <v>60</v>
      </c>
      <c r="P34" s="38">
        <v>18.8</v>
      </c>
      <c r="Q34" s="38">
        <v>94</v>
      </c>
      <c r="R34" s="38">
        <v>1.56</v>
      </c>
      <c r="S34" s="38">
        <v>20.399999999999999</v>
      </c>
      <c r="T34" s="209" t="s">
        <v>103</v>
      </c>
      <c r="W34" s="10"/>
      <c r="X34" s="10"/>
    </row>
    <row r="35" spans="2:24" ht="15.75" thickBot="1">
      <c r="B35" s="411"/>
      <c r="C35" s="97"/>
      <c r="D35" s="288"/>
      <c r="E35" s="187"/>
      <c r="F35" s="187"/>
      <c r="G35" s="84"/>
      <c r="H35" s="187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326"/>
      <c r="W35" s="10"/>
      <c r="X35" s="10"/>
    </row>
    <row r="36" spans="2:24" ht="18.600000000000001" customHeight="1" thickBot="1">
      <c r="B36" s="42" t="s">
        <v>10</v>
      </c>
      <c r="C36" s="43" t="s">
        <v>11</v>
      </c>
      <c r="D36" s="233">
        <f>SUM(D31:D35)</f>
        <v>562</v>
      </c>
      <c r="E36" s="168">
        <f t="shared" ref="E36:S36" si="3">SUM(E31:E35)</f>
        <v>18.059999999999999</v>
      </c>
      <c r="F36" s="168">
        <f t="shared" si="3"/>
        <v>18.39</v>
      </c>
      <c r="G36" s="163">
        <f t="shared" si="3"/>
        <v>80.099999999999994</v>
      </c>
      <c r="H36" s="168">
        <f t="shared" si="3"/>
        <v>559.1</v>
      </c>
      <c r="I36" s="85">
        <f t="shared" si="3"/>
        <v>0.188</v>
      </c>
      <c r="J36" s="85">
        <f t="shared" si="3"/>
        <v>0.1229</v>
      </c>
      <c r="K36" s="85">
        <f t="shared" si="3"/>
        <v>0.1</v>
      </c>
      <c r="L36" s="85">
        <f t="shared" si="3"/>
        <v>44.749999999999993</v>
      </c>
      <c r="M36" s="85">
        <f t="shared" si="3"/>
        <v>3.2</v>
      </c>
      <c r="N36" s="85">
        <f t="shared" si="3"/>
        <v>75.8</v>
      </c>
      <c r="O36" s="85">
        <f t="shared" si="3"/>
        <v>208.5</v>
      </c>
      <c r="P36" s="85">
        <f t="shared" si="3"/>
        <v>47.7</v>
      </c>
      <c r="Q36" s="85">
        <f t="shared" si="3"/>
        <v>375.1</v>
      </c>
      <c r="R36" s="87">
        <f t="shared" si="3"/>
        <v>4.84</v>
      </c>
      <c r="S36" s="85">
        <f t="shared" si="3"/>
        <v>28.104999999999997</v>
      </c>
      <c r="T36" s="324"/>
      <c r="W36" s="10"/>
      <c r="X36" s="10"/>
    </row>
    <row r="37" spans="2:24" ht="16.5" thickBot="1">
      <c r="B37" s="129"/>
      <c r="C37" s="21" t="s">
        <v>144</v>
      </c>
      <c r="D37" s="283">
        <v>100</v>
      </c>
      <c r="E37" s="189">
        <v>1.83</v>
      </c>
      <c r="F37" s="189">
        <v>8.82</v>
      </c>
      <c r="G37" s="38">
        <v>7.66</v>
      </c>
      <c r="H37" s="177">
        <v>119.95</v>
      </c>
      <c r="I37" s="25">
        <v>0.02</v>
      </c>
      <c r="J37" s="25">
        <v>0.05</v>
      </c>
      <c r="K37" s="26">
        <v>0</v>
      </c>
      <c r="L37" s="32">
        <v>152.94</v>
      </c>
      <c r="M37" s="26">
        <v>7</v>
      </c>
      <c r="N37" s="32">
        <v>40.98</v>
      </c>
      <c r="O37" s="26">
        <v>36.99</v>
      </c>
      <c r="P37" s="32">
        <v>14.94</v>
      </c>
      <c r="Q37" s="26">
        <v>314.87</v>
      </c>
      <c r="R37" s="27">
        <v>0.7</v>
      </c>
      <c r="S37" s="27">
        <v>0</v>
      </c>
      <c r="T37" s="209" t="s">
        <v>103</v>
      </c>
      <c r="W37" s="10"/>
      <c r="X37" s="10"/>
    </row>
    <row r="38" spans="2:24" ht="16.5" thickBot="1">
      <c r="B38" s="28"/>
      <c r="C38" s="29" t="s">
        <v>72</v>
      </c>
      <c r="D38" s="77">
        <v>250</v>
      </c>
      <c r="E38" s="378">
        <v>2.8</v>
      </c>
      <c r="F38" s="88">
        <v>4.0999999999999996</v>
      </c>
      <c r="G38" s="88">
        <v>12.3</v>
      </c>
      <c r="H38" s="379">
        <v>97.4</v>
      </c>
      <c r="I38" s="51">
        <v>0.06</v>
      </c>
      <c r="J38" s="49">
        <v>0.06</v>
      </c>
      <c r="K38" s="48"/>
      <c r="L38" s="49">
        <v>2.1</v>
      </c>
      <c r="M38" s="48">
        <v>3.7</v>
      </c>
      <c r="N38" s="49">
        <v>17.3</v>
      </c>
      <c r="O38" s="48">
        <v>46.7</v>
      </c>
      <c r="P38" s="49">
        <v>17</v>
      </c>
      <c r="Q38" s="48">
        <v>405.8</v>
      </c>
      <c r="R38" s="49">
        <v>0.8</v>
      </c>
      <c r="S38" s="47">
        <v>4</v>
      </c>
      <c r="T38" s="209">
        <v>129</v>
      </c>
      <c r="W38" s="10"/>
      <c r="X38" s="10"/>
    </row>
    <row r="39" spans="2:24" ht="17.25" customHeight="1" thickBot="1">
      <c r="B39" s="52" t="s">
        <v>12</v>
      </c>
      <c r="C39" s="53" t="s">
        <v>115</v>
      </c>
      <c r="D39" s="237">
        <v>100</v>
      </c>
      <c r="E39" s="180">
        <v>14.8</v>
      </c>
      <c r="F39" s="180">
        <v>12.3</v>
      </c>
      <c r="G39" s="54">
        <v>3.3</v>
      </c>
      <c r="H39" s="180">
        <v>183</v>
      </c>
      <c r="I39" s="31">
        <v>0.05</v>
      </c>
      <c r="J39" s="31">
        <v>0.11</v>
      </c>
      <c r="K39" s="31"/>
      <c r="L39" s="31">
        <v>32</v>
      </c>
      <c r="M39" s="31">
        <v>1.41</v>
      </c>
      <c r="N39" s="31">
        <v>14.16</v>
      </c>
      <c r="O39" s="31">
        <v>165.8</v>
      </c>
      <c r="P39" s="31">
        <v>23.3</v>
      </c>
      <c r="Q39" s="31">
        <v>321.7</v>
      </c>
      <c r="R39" s="31">
        <v>2.5</v>
      </c>
      <c r="S39" s="31">
        <v>7.08</v>
      </c>
      <c r="T39" s="209">
        <v>260</v>
      </c>
      <c r="W39" s="10"/>
      <c r="X39" s="10"/>
    </row>
    <row r="40" spans="2:24" ht="15.75" thickBot="1">
      <c r="B40" s="62"/>
      <c r="C40" s="29" t="s">
        <v>25</v>
      </c>
      <c r="D40" s="201">
        <v>200</v>
      </c>
      <c r="E40" s="238">
        <v>4.8</v>
      </c>
      <c r="F40" s="238">
        <v>6</v>
      </c>
      <c r="G40" s="56">
        <v>49</v>
      </c>
      <c r="H40" s="190">
        <v>270</v>
      </c>
      <c r="I40" s="55">
        <v>0.03</v>
      </c>
      <c r="J40" s="89">
        <v>0.03</v>
      </c>
      <c r="K40" s="55">
        <v>7.0000000000000007E-2</v>
      </c>
      <c r="L40" s="89">
        <v>26.6</v>
      </c>
      <c r="M40" s="55">
        <v>0.3</v>
      </c>
      <c r="N40" s="89">
        <v>14.3</v>
      </c>
      <c r="O40" s="55">
        <v>72</v>
      </c>
      <c r="P40" s="57">
        <v>24</v>
      </c>
      <c r="Q40" s="89">
        <v>46</v>
      </c>
      <c r="R40" s="55">
        <v>0.1</v>
      </c>
      <c r="S40" s="55">
        <v>0.8</v>
      </c>
      <c r="T40" s="269" t="s">
        <v>175</v>
      </c>
      <c r="W40" s="10"/>
      <c r="X40" s="10"/>
    </row>
    <row r="41" spans="2:24" ht="15.75" thickBot="1">
      <c r="B41" s="417"/>
      <c r="C41" s="39" t="s">
        <v>26</v>
      </c>
      <c r="D41" s="201">
        <v>200</v>
      </c>
      <c r="E41" s="249">
        <v>0.1</v>
      </c>
      <c r="F41" s="238" t="s">
        <v>27</v>
      </c>
      <c r="G41" s="56">
        <v>23.7</v>
      </c>
      <c r="H41" s="190">
        <v>95</v>
      </c>
      <c r="I41" s="90">
        <v>0.02</v>
      </c>
      <c r="J41" s="91"/>
      <c r="K41" s="90"/>
      <c r="L41" s="91"/>
      <c r="M41" s="90">
        <v>1</v>
      </c>
      <c r="N41" s="91">
        <v>7</v>
      </c>
      <c r="O41" s="90">
        <v>6</v>
      </c>
      <c r="P41" s="92">
        <v>1</v>
      </c>
      <c r="Q41" s="91">
        <v>21</v>
      </c>
      <c r="R41" s="90"/>
      <c r="S41" s="90"/>
      <c r="T41" s="325">
        <v>304</v>
      </c>
      <c r="W41" s="10"/>
      <c r="X41" s="10"/>
    </row>
    <row r="42" spans="2:24" ht="15.75" thickBot="1">
      <c r="B42" s="417"/>
      <c r="C42" s="29" t="s">
        <v>69</v>
      </c>
      <c r="D42" s="177">
        <v>50</v>
      </c>
      <c r="E42" s="213">
        <v>4</v>
      </c>
      <c r="F42" s="177">
        <v>0.5</v>
      </c>
      <c r="G42" s="113">
        <v>23</v>
      </c>
      <c r="H42" s="176">
        <v>112.5</v>
      </c>
      <c r="I42" s="37">
        <v>5.5E-2</v>
      </c>
      <c r="J42" s="37">
        <v>1.4999999999999999E-2</v>
      </c>
      <c r="K42" s="37"/>
      <c r="L42" s="37"/>
      <c r="M42" s="37"/>
      <c r="N42" s="37">
        <v>10</v>
      </c>
      <c r="O42" s="37">
        <v>32.5</v>
      </c>
      <c r="P42" s="37">
        <v>7</v>
      </c>
      <c r="Q42" s="30">
        <v>46.5</v>
      </c>
      <c r="R42" s="38">
        <v>0.55000000000000004</v>
      </c>
      <c r="S42" s="37">
        <v>1.6</v>
      </c>
      <c r="T42" s="209">
        <v>88</v>
      </c>
      <c r="W42" s="10"/>
      <c r="X42" s="10"/>
    </row>
    <row r="43" spans="2:24" ht="15.75" thickBot="1">
      <c r="B43" s="417"/>
      <c r="C43" s="29" t="s">
        <v>94</v>
      </c>
      <c r="D43" s="189">
        <v>40</v>
      </c>
      <c r="E43" s="189">
        <v>2</v>
      </c>
      <c r="F43" s="201">
        <v>0.36</v>
      </c>
      <c r="G43" s="37">
        <v>15.87</v>
      </c>
      <c r="H43" s="177">
        <v>74.7</v>
      </c>
      <c r="I43" s="38">
        <v>5.0999999999999997E-2</v>
      </c>
      <c r="J43" s="38">
        <v>2.4E-2</v>
      </c>
      <c r="K43" s="30"/>
      <c r="L43" s="38"/>
      <c r="M43" s="37"/>
      <c r="N43" s="38">
        <v>8.6999999999999993</v>
      </c>
      <c r="O43" s="40">
        <v>45</v>
      </c>
      <c r="P43" s="38">
        <v>14.1</v>
      </c>
      <c r="Q43" s="30">
        <v>70.5</v>
      </c>
      <c r="R43" s="38">
        <v>1.17</v>
      </c>
      <c r="S43" s="37">
        <v>15.3</v>
      </c>
      <c r="T43" s="326" t="s">
        <v>103</v>
      </c>
      <c r="W43" s="10"/>
      <c r="X43" s="10"/>
    </row>
    <row r="44" spans="2:24" ht="15.95" customHeight="1" thickBot="1">
      <c r="B44" s="98"/>
      <c r="C44" s="43" t="s">
        <v>13</v>
      </c>
      <c r="D44" s="250">
        <v>890</v>
      </c>
      <c r="E44" s="167">
        <f>SUM(SUM(E37:E43))</f>
        <v>30.330000000000002</v>
      </c>
      <c r="F44" s="166">
        <f>SUM(SUM(F37:F43))</f>
        <v>32.08</v>
      </c>
      <c r="G44" s="85">
        <f>SUM(SUM(G37:G43))</f>
        <v>134.83000000000001</v>
      </c>
      <c r="H44" s="168">
        <f>SUM(SUM(H37:H43))</f>
        <v>952.55000000000007</v>
      </c>
      <c r="I44" s="42">
        <f>SUM(SUM(I37:I43))</f>
        <v>0.28599999999999998</v>
      </c>
      <c r="J44" s="42">
        <f t="shared" ref="J44:S44" si="4">SUM(SUM(J37:J43))</f>
        <v>0.28900000000000003</v>
      </c>
      <c r="K44" s="42">
        <f t="shared" si="4"/>
        <v>7.0000000000000007E-2</v>
      </c>
      <c r="L44" s="42">
        <f t="shared" si="4"/>
        <v>213.64</v>
      </c>
      <c r="M44" s="42">
        <f t="shared" si="4"/>
        <v>13.41</v>
      </c>
      <c r="N44" s="42">
        <f t="shared" si="4"/>
        <v>112.44</v>
      </c>
      <c r="O44" s="42">
        <f t="shared" si="4"/>
        <v>404.99</v>
      </c>
      <c r="P44" s="42">
        <f t="shared" si="4"/>
        <v>101.33999999999999</v>
      </c>
      <c r="Q44" s="42">
        <f t="shared" si="4"/>
        <v>1226.3700000000001</v>
      </c>
      <c r="R44" s="87">
        <f t="shared" si="4"/>
        <v>5.8199999999999994</v>
      </c>
      <c r="S44" s="86">
        <f t="shared" si="4"/>
        <v>28.78</v>
      </c>
      <c r="T44" s="209"/>
      <c r="W44" s="10"/>
      <c r="X44" s="10"/>
    </row>
    <row r="45" spans="2:24" ht="21.75" customHeight="1" thickBot="1">
      <c r="B45" s="66"/>
      <c r="C45" s="67" t="s">
        <v>14</v>
      </c>
      <c r="D45" s="251">
        <f>D44+D36</f>
        <v>1452</v>
      </c>
      <c r="E45" s="191">
        <f>SUM(E36,E44)</f>
        <v>48.39</v>
      </c>
      <c r="F45" s="191">
        <f t="shared" ref="F45:R45" si="5">SUM(F36,F44)</f>
        <v>50.47</v>
      </c>
      <c r="G45" s="68">
        <f t="shared" si="5"/>
        <v>214.93</v>
      </c>
      <c r="H45" s="191">
        <f t="shared" si="5"/>
        <v>1511.65</v>
      </c>
      <c r="I45" s="68">
        <f t="shared" si="5"/>
        <v>0.47399999999999998</v>
      </c>
      <c r="J45" s="68">
        <f t="shared" si="5"/>
        <v>0.41190000000000004</v>
      </c>
      <c r="K45" s="68">
        <f t="shared" si="5"/>
        <v>0.17</v>
      </c>
      <c r="L45" s="68">
        <f t="shared" si="5"/>
        <v>258.39</v>
      </c>
      <c r="M45" s="68">
        <f t="shared" si="5"/>
        <v>16.61</v>
      </c>
      <c r="N45" s="68">
        <f t="shared" si="5"/>
        <v>188.24</v>
      </c>
      <c r="O45" s="68">
        <f t="shared" si="5"/>
        <v>613.49</v>
      </c>
      <c r="P45" s="68">
        <f t="shared" si="5"/>
        <v>149.04</v>
      </c>
      <c r="Q45" s="68">
        <f t="shared" si="5"/>
        <v>1601.4700000000003</v>
      </c>
      <c r="R45" s="68">
        <f t="shared" si="5"/>
        <v>10.66</v>
      </c>
      <c r="S45" s="68">
        <f>SUM(S36,S44)/1000</f>
        <v>5.6884999999999998E-2</v>
      </c>
      <c r="T45" s="183"/>
      <c r="W45" s="10"/>
      <c r="X45" s="10"/>
    </row>
    <row r="46" spans="2:24" ht="30.6" customHeight="1" thickBot="1">
      <c r="B46" s="98"/>
      <c r="C46" s="93" t="s">
        <v>15</v>
      </c>
      <c r="D46" s="252"/>
      <c r="E46" s="253">
        <f>E45*100/90</f>
        <v>53.766666666666666</v>
      </c>
      <c r="F46" s="197">
        <f>F45*100/92</f>
        <v>54.858695652173914</v>
      </c>
      <c r="G46" s="72">
        <f>G45*100/383</f>
        <v>56.117493472584854</v>
      </c>
      <c r="H46" s="192">
        <f>H45*100/2720</f>
        <v>55.575367647058826</v>
      </c>
      <c r="I46" s="74">
        <f>I45*100/1.4</f>
        <v>33.857142857142861</v>
      </c>
      <c r="J46" s="71">
        <f>J45*100/1.6</f>
        <v>25.743750000000002</v>
      </c>
      <c r="K46" s="71">
        <f>K45*100/10</f>
        <v>1.7</v>
      </c>
      <c r="L46" s="71">
        <f>L45*100/900</f>
        <v>28.71</v>
      </c>
      <c r="M46" s="71">
        <f>M45*100/60</f>
        <v>27.683333333333334</v>
      </c>
      <c r="N46" s="71">
        <f>N45*100/1200</f>
        <v>15.686666666666667</v>
      </c>
      <c r="O46" s="71">
        <f>O45*100/1200</f>
        <v>51.124166666666667</v>
      </c>
      <c r="P46" s="71">
        <f>P45*100/300</f>
        <v>49.68</v>
      </c>
      <c r="Q46" s="71">
        <f>Q45*100/1200</f>
        <v>133.45583333333335</v>
      </c>
      <c r="R46" s="74">
        <f>R45*100/18</f>
        <v>59.222222222222221</v>
      </c>
      <c r="S46" s="74">
        <f>S45*100/0.1</f>
        <v>56.884999999999991</v>
      </c>
      <c r="T46" s="244"/>
      <c r="W46" s="10"/>
      <c r="X46" s="10"/>
    </row>
    <row r="47" spans="2:24">
      <c r="B47" s="65"/>
      <c r="C47" s="75"/>
      <c r="D47" s="244"/>
      <c r="E47" s="185"/>
      <c r="F47" s="185"/>
      <c r="G47" s="76"/>
      <c r="H47" s="18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244"/>
      <c r="W47" s="10"/>
      <c r="X47" s="10"/>
    </row>
    <row r="48" spans="2:24" ht="16.5" thickBot="1">
      <c r="B48" s="65"/>
      <c r="D48" s="198"/>
      <c r="E48" s="193"/>
      <c r="F48" s="193"/>
      <c r="G48" s="125"/>
      <c r="H48" s="193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328"/>
      <c r="W48" s="10"/>
      <c r="X48" s="10"/>
    </row>
    <row r="49" spans="2:24" ht="15" customHeight="1" thickBot="1">
      <c r="B49" s="405" t="s">
        <v>1</v>
      </c>
      <c r="C49" s="405" t="s">
        <v>2</v>
      </c>
      <c r="D49" s="407" t="s">
        <v>66</v>
      </c>
      <c r="E49" s="408" t="s">
        <v>54</v>
      </c>
      <c r="F49" s="409"/>
      <c r="G49" s="410"/>
      <c r="H49" s="407" t="s">
        <v>93</v>
      </c>
      <c r="I49" s="408" t="s">
        <v>55</v>
      </c>
      <c r="J49" s="409"/>
      <c r="K49" s="409"/>
      <c r="L49" s="409"/>
      <c r="M49" s="410"/>
      <c r="N49" s="408" t="s">
        <v>60</v>
      </c>
      <c r="O49" s="409"/>
      <c r="P49" s="409"/>
      <c r="Q49" s="409"/>
      <c r="R49" s="409"/>
      <c r="S49" s="410"/>
      <c r="T49" s="407" t="s">
        <v>3</v>
      </c>
      <c r="W49" s="10"/>
      <c r="X49" s="10"/>
    </row>
    <row r="50" spans="2:24" ht="40.15" customHeight="1" thickBot="1">
      <c r="B50" s="406"/>
      <c r="C50" s="418"/>
      <c r="D50" s="413"/>
      <c r="E50" s="254" t="s">
        <v>4</v>
      </c>
      <c r="F50" s="254" t="s">
        <v>5</v>
      </c>
      <c r="G50" s="150" t="s">
        <v>6</v>
      </c>
      <c r="H50" s="413"/>
      <c r="I50" s="151" t="s">
        <v>56</v>
      </c>
      <c r="J50" s="151" t="s">
        <v>57</v>
      </c>
      <c r="K50" s="151" t="s">
        <v>68</v>
      </c>
      <c r="L50" s="151" t="s">
        <v>58</v>
      </c>
      <c r="M50" s="151" t="s">
        <v>59</v>
      </c>
      <c r="N50" s="151" t="s">
        <v>61</v>
      </c>
      <c r="O50" s="151" t="s">
        <v>62</v>
      </c>
      <c r="P50" s="151" t="s">
        <v>64</v>
      </c>
      <c r="Q50" s="151" t="s">
        <v>65</v>
      </c>
      <c r="R50" s="151" t="s">
        <v>63</v>
      </c>
      <c r="S50" s="151" t="s">
        <v>67</v>
      </c>
      <c r="T50" s="413"/>
      <c r="W50" s="10"/>
      <c r="X50" s="10"/>
    </row>
    <row r="51" spans="2:24">
      <c r="B51" s="14"/>
      <c r="C51" s="15" t="s">
        <v>7</v>
      </c>
      <c r="D51" s="398"/>
      <c r="E51" s="398"/>
      <c r="F51" s="398"/>
      <c r="G51" s="414"/>
      <c r="H51" s="398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03"/>
      <c r="W51" s="10"/>
      <c r="X51" s="10"/>
    </row>
    <row r="52" spans="2:24" ht="15.75" thickBot="1">
      <c r="B52" s="14"/>
      <c r="C52" s="79" t="s">
        <v>19</v>
      </c>
      <c r="D52" s="399"/>
      <c r="E52" s="399"/>
      <c r="F52" s="399"/>
      <c r="G52" s="415"/>
      <c r="H52" s="399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416"/>
      <c r="W52" s="10"/>
      <c r="X52" s="10"/>
    </row>
    <row r="53" spans="2:24" ht="16.5" thickBot="1">
      <c r="B53" s="129"/>
      <c r="C53" s="39" t="s">
        <v>108</v>
      </c>
      <c r="D53" s="37">
        <v>100</v>
      </c>
      <c r="E53" s="50">
        <v>3</v>
      </c>
      <c r="F53" s="50">
        <v>8.3000000000000007</v>
      </c>
      <c r="G53" s="50">
        <v>7</v>
      </c>
      <c r="H53" s="375">
        <v>115</v>
      </c>
      <c r="I53" s="25">
        <v>0.03</v>
      </c>
      <c r="J53" s="26">
        <v>0.02</v>
      </c>
      <c r="K53" s="32">
        <v>0.08</v>
      </c>
      <c r="L53" s="26">
        <v>67.8</v>
      </c>
      <c r="M53" s="32">
        <v>4.8</v>
      </c>
      <c r="N53" s="26">
        <v>100</v>
      </c>
      <c r="O53" s="32">
        <v>74.3</v>
      </c>
      <c r="P53" s="26">
        <v>21</v>
      </c>
      <c r="Q53" s="32">
        <v>187.3</v>
      </c>
      <c r="R53" s="26">
        <v>1.2</v>
      </c>
      <c r="S53" s="27">
        <v>5.3</v>
      </c>
      <c r="T53" s="209" t="s">
        <v>137</v>
      </c>
      <c r="W53" s="10"/>
      <c r="X53" s="10"/>
    </row>
    <row r="54" spans="2:24" ht="15.75" thickBot="1">
      <c r="B54" s="62"/>
      <c r="C54" s="21" t="s">
        <v>87</v>
      </c>
      <c r="D54" s="286">
        <v>100</v>
      </c>
      <c r="E54" s="367">
        <v>2.6</v>
      </c>
      <c r="F54" s="367">
        <v>1.6</v>
      </c>
      <c r="G54" s="371">
        <v>14</v>
      </c>
      <c r="H54" s="367">
        <v>80.930000000000007</v>
      </c>
      <c r="I54" s="371">
        <v>7.0000000000000007E-2</v>
      </c>
      <c r="J54" s="371">
        <v>0.7</v>
      </c>
      <c r="K54" s="371"/>
      <c r="L54" s="371">
        <v>8</v>
      </c>
      <c r="M54" s="371">
        <v>4.87</v>
      </c>
      <c r="N54" s="371">
        <v>23.2</v>
      </c>
      <c r="O54" s="371">
        <v>63.6</v>
      </c>
      <c r="P54" s="371">
        <v>24.33</v>
      </c>
      <c r="Q54" s="371">
        <v>364.93</v>
      </c>
      <c r="R54" s="371">
        <v>1.2</v>
      </c>
      <c r="S54" s="371">
        <v>2.63</v>
      </c>
      <c r="T54" s="367">
        <v>171</v>
      </c>
      <c r="W54" s="10"/>
      <c r="X54" s="10"/>
    </row>
    <row r="55" spans="2:24" ht="19.5" customHeight="1" thickBot="1">
      <c r="B55" s="62"/>
      <c r="C55" s="29" t="s">
        <v>148</v>
      </c>
      <c r="D55" s="201">
        <v>100</v>
      </c>
      <c r="E55" s="259">
        <v>19.3</v>
      </c>
      <c r="F55" s="259">
        <v>1.4</v>
      </c>
      <c r="G55" s="55">
        <v>0.7</v>
      </c>
      <c r="H55" s="259">
        <v>75</v>
      </c>
      <c r="I55" s="287">
        <v>0.04</v>
      </c>
      <c r="J55" s="287"/>
      <c r="K55" s="287"/>
      <c r="L55" s="287">
        <v>0.18</v>
      </c>
      <c r="M55" s="287">
        <v>2.16</v>
      </c>
      <c r="N55" s="287">
        <v>13</v>
      </c>
      <c r="O55" s="287">
        <v>132</v>
      </c>
      <c r="P55" s="287">
        <v>67</v>
      </c>
      <c r="Q55" s="287"/>
      <c r="R55" s="287">
        <v>1.1000000000000001</v>
      </c>
      <c r="S55" s="287"/>
      <c r="T55" s="209" t="s">
        <v>151</v>
      </c>
      <c r="W55" s="10"/>
      <c r="X55" s="10"/>
    </row>
    <row r="56" spans="2:24" ht="19.5" customHeight="1" thickBot="1">
      <c r="B56" s="62" t="s">
        <v>20</v>
      </c>
      <c r="C56" s="97" t="s">
        <v>150</v>
      </c>
      <c r="D56" s="351">
        <v>200</v>
      </c>
      <c r="E56" s="352">
        <v>3.1</v>
      </c>
      <c r="F56" s="353">
        <v>3</v>
      </c>
      <c r="G56" s="354">
        <v>14.3</v>
      </c>
      <c r="H56" s="353">
        <v>95</v>
      </c>
      <c r="I56" s="354">
        <v>0.03</v>
      </c>
      <c r="J56" s="354">
        <v>0.11</v>
      </c>
      <c r="K56" s="354"/>
      <c r="L56" s="354">
        <v>12</v>
      </c>
      <c r="M56" s="354">
        <v>0.5</v>
      </c>
      <c r="N56" s="354">
        <v>126</v>
      </c>
      <c r="O56" s="354">
        <v>107</v>
      </c>
      <c r="P56" s="354">
        <v>30</v>
      </c>
      <c r="Q56" s="355">
        <v>184</v>
      </c>
      <c r="R56" s="356">
        <v>1.1000000000000001</v>
      </c>
      <c r="S56" s="354">
        <v>4.8</v>
      </c>
      <c r="T56" s="329">
        <v>379</v>
      </c>
      <c r="W56" s="10"/>
      <c r="X56" s="10"/>
    </row>
    <row r="57" spans="2:24" ht="15.75" thickBot="1">
      <c r="B57" s="62"/>
      <c r="C57" s="29" t="s">
        <v>69</v>
      </c>
      <c r="D57" s="177">
        <v>50</v>
      </c>
      <c r="E57" s="213">
        <v>4</v>
      </c>
      <c r="F57" s="177">
        <v>0.5</v>
      </c>
      <c r="G57" s="113">
        <v>23</v>
      </c>
      <c r="H57" s="176">
        <v>112.5</v>
      </c>
      <c r="I57" s="37">
        <v>5.5E-2</v>
      </c>
      <c r="J57" s="37">
        <v>1.4999999999999999E-2</v>
      </c>
      <c r="K57" s="37"/>
      <c r="L57" s="37"/>
      <c r="M57" s="37"/>
      <c r="N57" s="37">
        <v>10</v>
      </c>
      <c r="O57" s="37">
        <v>32.5</v>
      </c>
      <c r="P57" s="37">
        <v>7</v>
      </c>
      <c r="Q57" s="30">
        <v>46.5</v>
      </c>
      <c r="R57" s="38">
        <v>0.55000000000000004</v>
      </c>
      <c r="S57" s="37">
        <v>1.6</v>
      </c>
      <c r="T57" s="209">
        <v>88</v>
      </c>
      <c r="W57" s="10"/>
      <c r="X57" s="10"/>
    </row>
    <row r="58" spans="2:24" ht="15.75" thickBot="1">
      <c r="B58" s="62"/>
      <c r="C58" s="29" t="s">
        <v>94</v>
      </c>
      <c r="D58" s="189">
        <v>40</v>
      </c>
      <c r="E58" s="189">
        <v>2</v>
      </c>
      <c r="F58" s="201">
        <v>0.36</v>
      </c>
      <c r="G58" s="37">
        <v>15.87</v>
      </c>
      <c r="H58" s="177">
        <v>74.7</v>
      </c>
      <c r="I58" s="38">
        <v>5.0999999999999997E-2</v>
      </c>
      <c r="J58" s="38">
        <v>2.4E-2</v>
      </c>
      <c r="K58" s="30"/>
      <c r="L58" s="38"/>
      <c r="M58" s="37"/>
      <c r="N58" s="38">
        <v>8.6999999999999993</v>
      </c>
      <c r="O58" s="40">
        <v>45</v>
      </c>
      <c r="P58" s="38">
        <v>14.1</v>
      </c>
      <c r="Q58" s="30">
        <v>70.5</v>
      </c>
      <c r="R58" s="38">
        <v>1.17</v>
      </c>
      <c r="S58" s="37">
        <v>15.3</v>
      </c>
      <c r="T58" s="326" t="s">
        <v>103</v>
      </c>
      <c r="W58" s="10"/>
      <c r="X58" s="10"/>
    </row>
    <row r="59" spans="2:24" ht="24.6" customHeight="1" thickBot="1">
      <c r="B59" s="117" t="s">
        <v>10</v>
      </c>
      <c r="C59" s="43" t="s">
        <v>11</v>
      </c>
      <c r="D59" s="168">
        <f>SUM(D53:D58)</f>
        <v>590</v>
      </c>
      <c r="E59" s="168">
        <f t="shared" ref="E59:S59" si="6">SUM(E53:E58)</f>
        <v>34</v>
      </c>
      <c r="F59" s="168">
        <f t="shared" si="6"/>
        <v>15.16</v>
      </c>
      <c r="G59" s="85">
        <f t="shared" si="6"/>
        <v>74.87</v>
      </c>
      <c r="H59" s="168">
        <f t="shared" si="6"/>
        <v>553.13</v>
      </c>
      <c r="I59" s="85">
        <f t="shared" si="6"/>
        <v>0.27600000000000002</v>
      </c>
      <c r="J59" s="85">
        <f t="shared" si="6"/>
        <v>0.86899999999999999</v>
      </c>
      <c r="K59" s="85">
        <f t="shared" si="6"/>
        <v>0.08</v>
      </c>
      <c r="L59" s="85">
        <f t="shared" si="6"/>
        <v>87.98</v>
      </c>
      <c r="M59" s="85">
        <f t="shared" si="6"/>
        <v>12.33</v>
      </c>
      <c r="N59" s="85">
        <f t="shared" si="6"/>
        <v>280.89999999999998</v>
      </c>
      <c r="O59" s="85">
        <f t="shared" si="6"/>
        <v>454.4</v>
      </c>
      <c r="P59" s="85">
        <f t="shared" si="6"/>
        <v>163.42999999999998</v>
      </c>
      <c r="Q59" s="86">
        <f t="shared" si="6"/>
        <v>853.23</v>
      </c>
      <c r="R59" s="87">
        <f t="shared" si="6"/>
        <v>6.3199999999999994</v>
      </c>
      <c r="S59" s="85">
        <f t="shared" si="6"/>
        <v>29.630000000000003</v>
      </c>
      <c r="T59" s="324"/>
      <c r="W59" s="10"/>
      <c r="X59" s="10"/>
    </row>
    <row r="60" spans="2:24" ht="15.75" thickBot="1">
      <c r="B60" s="28"/>
      <c r="C60" s="39" t="s">
        <v>166</v>
      </c>
      <c r="D60" s="38">
        <v>100</v>
      </c>
      <c r="E60" s="104">
        <v>1.28</v>
      </c>
      <c r="F60" s="105">
        <v>2.1</v>
      </c>
      <c r="G60" s="106">
        <v>10.199999999999999</v>
      </c>
      <c r="H60" s="105">
        <v>52.2</v>
      </c>
      <c r="I60" s="106">
        <v>0.11</v>
      </c>
      <c r="J60" s="105">
        <v>0.08</v>
      </c>
      <c r="K60" s="106"/>
      <c r="L60" s="105">
        <v>56.1</v>
      </c>
      <c r="M60" s="106">
        <v>16.600000000000001</v>
      </c>
      <c r="N60" s="104">
        <v>26.8</v>
      </c>
      <c r="O60" s="105">
        <v>173</v>
      </c>
      <c r="P60" s="107">
        <v>53.3</v>
      </c>
      <c r="Q60" s="106">
        <v>285.8</v>
      </c>
      <c r="R60" s="105">
        <v>2.5</v>
      </c>
      <c r="S60" s="107">
        <v>2.5</v>
      </c>
      <c r="T60" s="209" t="s">
        <v>167</v>
      </c>
      <c r="W60" s="10"/>
      <c r="X60" s="10"/>
    </row>
    <row r="61" spans="2:24" ht="16.5" thickBot="1">
      <c r="B61" s="28"/>
      <c r="C61" s="29" t="s">
        <v>176</v>
      </c>
      <c r="D61" s="77">
        <v>250</v>
      </c>
      <c r="E61" s="378">
        <v>2.8</v>
      </c>
      <c r="F61" s="88">
        <v>4.0999999999999996</v>
      </c>
      <c r="G61" s="88">
        <v>12.3</v>
      </c>
      <c r="H61" s="379">
        <v>97.4</v>
      </c>
      <c r="I61" s="51">
        <v>0.06</v>
      </c>
      <c r="J61" s="49">
        <v>0.06</v>
      </c>
      <c r="K61" s="48"/>
      <c r="L61" s="49">
        <v>2.1</v>
      </c>
      <c r="M61" s="48">
        <v>3.7</v>
      </c>
      <c r="N61" s="49">
        <v>17.3</v>
      </c>
      <c r="O61" s="48">
        <v>46.7</v>
      </c>
      <c r="P61" s="49">
        <v>17</v>
      </c>
      <c r="Q61" s="48">
        <v>405.8</v>
      </c>
      <c r="R61" s="49">
        <v>0.8</v>
      </c>
      <c r="S61" s="47">
        <v>4</v>
      </c>
      <c r="T61" s="209">
        <v>129</v>
      </c>
      <c r="W61" s="10"/>
      <c r="X61" s="10"/>
    </row>
    <row r="62" spans="2:24" ht="14.45" customHeight="1" thickBot="1">
      <c r="B62" s="62" t="s">
        <v>12</v>
      </c>
      <c r="C62" s="94" t="s">
        <v>81</v>
      </c>
      <c r="D62" s="287">
        <v>100</v>
      </c>
      <c r="E62" s="303">
        <v>11.4</v>
      </c>
      <c r="F62" s="303">
        <v>13.3</v>
      </c>
      <c r="G62" s="303">
        <v>2.7</v>
      </c>
      <c r="H62" s="303">
        <v>176.2</v>
      </c>
      <c r="I62" s="289">
        <v>0.04</v>
      </c>
      <c r="J62" s="290">
        <v>0.06</v>
      </c>
      <c r="K62" s="290">
        <v>0.186</v>
      </c>
      <c r="L62" s="290">
        <v>73.900000000000006</v>
      </c>
      <c r="M62" s="290">
        <v>0.5</v>
      </c>
      <c r="N62" s="290">
        <v>29.2</v>
      </c>
      <c r="O62" s="290">
        <v>64.400000000000006</v>
      </c>
      <c r="P62" s="290">
        <v>16.399999999999999</v>
      </c>
      <c r="Q62" s="290">
        <v>226.6</v>
      </c>
      <c r="R62" s="290">
        <v>1.3</v>
      </c>
      <c r="S62" s="290">
        <v>3.9</v>
      </c>
      <c r="T62" s="269">
        <v>367</v>
      </c>
      <c r="W62" s="10"/>
      <c r="X62" s="10"/>
    </row>
    <row r="63" spans="2:24" ht="15.75" thickBot="1">
      <c r="B63" s="417"/>
      <c r="C63" s="29" t="s">
        <v>109</v>
      </c>
      <c r="D63" s="40">
        <v>190</v>
      </c>
      <c r="E63" s="40">
        <v>5.6</v>
      </c>
      <c r="F63" s="38">
        <v>6.7</v>
      </c>
      <c r="G63" s="37">
        <v>30</v>
      </c>
      <c r="H63" s="30">
        <v>203</v>
      </c>
      <c r="I63" s="40">
        <v>0.28000000000000003</v>
      </c>
      <c r="J63" s="38">
        <v>0.16</v>
      </c>
      <c r="K63" s="30">
        <v>7.0000000000000007E-2</v>
      </c>
      <c r="L63" s="38">
        <v>30</v>
      </c>
      <c r="M63" s="30"/>
      <c r="N63" s="38">
        <v>22</v>
      </c>
      <c r="O63" s="30">
        <v>195</v>
      </c>
      <c r="P63" s="38">
        <v>160</v>
      </c>
      <c r="Q63" s="38">
        <v>292</v>
      </c>
      <c r="R63" s="37">
        <v>5.4</v>
      </c>
      <c r="S63" s="37">
        <v>3.1</v>
      </c>
      <c r="T63" s="209">
        <v>302</v>
      </c>
      <c r="W63" s="10"/>
      <c r="X63" s="10"/>
    </row>
    <row r="64" spans="2:24" ht="16.5" thickBot="1">
      <c r="B64" s="417"/>
      <c r="C64" s="29" t="s">
        <v>99</v>
      </c>
      <c r="D64" s="263">
        <v>200</v>
      </c>
      <c r="E64" s="231">
        <v>0.1</v>
      </c>
      <c r="F64" s="232">
        <v>0</v>
      </c>
      <c r="G64" s="33">
        <v>9</v>
      </c>
      <c r="H64" s="175">
        <v>36</v>
      </c>
      <c r="I64" s="101">
        <v>0.04</v>
      </c>
      <c r="J64" s="101">
        <v>0.01</v>
      </c>
      <c r="K64" s="101"/>
      <c r="L64" s="101">
        <v>0.3</v>
      </c>
      <c r="M64" s="101">
        <v>0.04</v>
      </c>
      <c r="N64" s="101">
        <v>4.5</v>
      </c>
      <c r="O64" s="101">
        <v>7.2</v>
      </c>
      <c r="P64" s="101">
        <v>3.8</v>
      </c>
      <c r="Q64" s="101">
        <v>20.8</v>
      </c>
      <c r="R64" s="102">
        <v>0.7</v>
      </c>
      <c r="S64" s="101">
        <v>0</v>
      </c>
      <c r="T64" s="323">
        <v>376</v>
      </c>
      <c r="W64" s="10"/>
      <c r="X64" s="10"/>
    </row>
    <row r="65" spans="2:24" ht="15.75" thickBot="1">
      <c r="B65" s="417"/>
      <c r="C65" s="29" t="s">
        <v>69</v>
      </c>
      <c r="D65" s="176">
        <v>30</v>
      </c>
      <c r="E65" s="201">
        <v>3.2</v>
      </c>
      <c r="F65" s="177">
        <v>0.4</v>
      </c>
      <c r="G65" s="38">
        <v>18.399999999999999</v>
      </c>
      <c r="H65" s="177">
        <v>90</v>
      </c>
      <c r="I65" s="38">
        <v>4.3999999999999997E-2</v>
      </c>
      <c r="J65" s="37">
        <v>1.2E-2</v>
      </c>
      <c r="K65" s="37"/>
      <c r="L65" s="37"/>
      <c r="M65" s="37"/>
      <c r="N65" s="37">
        <v>8</v>
      </c>
      <c r="O65" s="37">
        <v>26</v>
      </c>
      <c r="P65" s="37">
        <v>5.6</v>
      </c>
      <c r="Q65" s="30">
        <v>37.200000000000003</v>
      </c>
      <c r="R65" s="38">
        <v>0.44</v>
      </c>
      <c r="S65" s="37">
        <v>1.28</v>
      </c>
      <c r="T65" s="209" t="s">
        <v>103</v>
      </c>
      <c r="W65" s="10"/>
      <c r="X65" s="10"/>
    </row>
    <row r="66" spans="2:24" ht="15.75" thickBot="1">
      <c r="B66" s="417"/>
      <c r="C66" s="39" t="s">
        <v>94</v>
      </c>
      <c r="D66" s="198">
        <v>30</v>
      </c>
      <c r="E66" s="239">
        <v>2</v>
      </c>
      <c r="F66" s="240">
        <v>0.36</v>
      </c>
      <c r="G66" s="103">
        <v>15.87</v>
      </c>
      <c r="H66" s="182">
        <v>74.7</v>
      </c>
      <c r="I66" s="38">
        <v>5.0999999999999997E-2</v>
      </c>
      <c r="J66" s="38">
        <v>2.4E-2</v>
      </c>
      <c r="K66" s="77"/>
      <c r="L66" s="38"/>
      <c r="M66" s="77"/>
      <c r="N66" s="38">
        <v>8.6999999999999993</v>
      </c>
      <c r="O66" s="77">
        <v>45</v>
      </c>
      <c r="P66" s="38">
        <v>14.1</v>
      </c>
      <c r="Q66" s="77">
        <v>70.5</v>
      </c>
      <c r="R66" s="84">
        <v>1.17</v>
      </c>
      <c r="S66" s="37">
        <v>15.3</v>
      </c>
      <c r="T66" s="209" t="s">
        <v>103</v>
      </c>
      <c r="W66" s="10"/>
      <c r="X66" s="10"/>
    </row>
    <row r="67" spans="2:24" ht="23.45" customHeight="1" thickBot="1">
      <c r="B67" s="98"/>
      <c r="C67" s="43" t="s">
        <v>13</v>
      </c>
      <c r="D67" s="250">
        <f>SUM(D60:D66)</f>
        <v>900</v>
      </c>
      <c r="E67" s="167">
        <f t="shared" ref="E67:S67" si="7">SUM(SUM(E60:E66))</f>
        <v>26.38</v>
      </c>
      <c r="F67" s="166">
        <f t="shared" si="7"/>
        <v>26.959999999999997</v>
      </c>
      <c r="G67" s="168">
        <f t="shared" si="7"/>
        <v>98.47</v>
      </c>
      <c r="H67" s="167">
        <f t="shared" si="7"/>
        <v>729.5</v>
      </c>
      <c r="I67" s="42">
        <f t="shared" si="7"/>
        <v>0.62500000000000011</v>
      </c>
      <c r="J67" s="42">
        <f t="shared" si="7"/>
        <v>0.40600000000000003</v>
      </c>
      <c r="K67" s="42">
        <f t="shared" si="7"/>
        <v>0.25600000000000001</v>
      </c>
      <c r="L67" s="42">
        <f t="shared" si="7"/>
        <v>162.40000000000003</v>
      </c>
      <c r="M67" s="42">
        <f t="shared" si="7"/>
        <v>20.84</v>
      </c>
      <c r="N67" s="42">
        <f t="shared" si="7"/>
        <v>116.5</v>
      </c>
      <c r="O67" s="42">
        <f t="shared" si="7"/>
        <v>557.29999999999995</v>
      </c>
      <c r="P67" s="87">
        <f t="shared" si="7"/>
        <v>270.20000000000005</v>
      </c>
      <c r="Q67" s="42">
        <f t="shared" si="7"/>
        <v>1338.7</v>
      </c>
      <c r="R67" s="42">
        <f t="shared" si="7"/>
        <v>12.309999999999999</v>
      </c>
      <c r="S67" s="87">
        <f t="shared" si="7"/>
        <v>30.08</v>
      </c>
      <c r="T67" s="269"/>
      <c r="W67" s="10"/>
      <c r="X67" s="10"/>
    </row>
    <row r="68" spans="2:24" ht="20.45" customHeight="1" thickBot="1">
      <c r="B68" s="95"/>
      <c r="C68" s="153" t="s">
        <v>14</v>
      </c>
      <c r="D68" s="251">
        <v>1695</v>
      </c>
      <c r="E68" s="191">
        <f>SUM(E59,E67)</f>
        <v>60.379999999999995</v>
      </c>
      <c r="F68" s="191">
        <f t="shared" ref="F68:R68" si="8">SUM(F59,F67)</f>
        <v>42.12</v>
      </c>
      <c r="G68" s="68">
        <f t="shared" si="8"/>
        <v>173.34</v>
      </c>
      <c r="H68" s="191">
        <f t="shared" si="8"/>
        <v>1282.6300000000001</v>
      </c>
      <c r="I68" s="68">
        <f t="shared" si="8"/>
        <v>0.90100000000000013</v>
      </c>
      <c r="J68" s="68">
        <f t="shared" si="8"/>
        <v>1.2749999999999999</v>
      </c>
      <c r="K68" s="68">
        <f t="shared" si="8"/>
        <v>0.33600000000000002</v>
      </c>
      <c r="L68" s="68">
        <f t="shared" si="8"/>
        <v>250.38000000000005</v>
      </c>
      <c r="M68" s="68">
        <f t="shared" si="8"/>
        <v>33.17</v>
      </c>
      <c r="N68" s="68">
        <f t="shared" si="8"/>
        <v>397.4</v>
      </c>
      <c r="O68" s="68">
        <f t="shared" si="8"/>
        <v>1011.6999999999999</v>
      </c>
      <c r="P68" s="68">
        <f t="shared" si="8"/>
        <v>433.63</v>
      </c>
      <c r="Q68" s="68">
        <f t="shared" si="8"/>
        <v>2191.9300000000003</v>
      </c>
      <c r="R68" s="68">
        <f t="shared" si="8"/>
        <v>18.63</v>
      </c>
      <c r="S68" s="68">
        <f>SUM(S59,S67)/1000</f>
        <v>5.9709999999999999E-2</v>
      </c>
      <c r="T68" s="207"/>
      <c r="W68" s="10"/>
      <c r="X68" s="10"/>
    </row>
    <row r="69" spans="2:24" ht="34.9" customHeight="1" thickBot="1">
      <c r="B69" s="24"/>
      <c r="C69" s="43" t="s">
        <v>15</v>
      </c>
      <c r="D69" s="252"/>
      <c r="E69" s="253">
        <f>E68*100/90</f>
        <v>67.088888888888889</v>
      </c>
      <c r="F69" s="197">
        <f>F68*100/92</f>
        <v>45.782608695652172</v>
      </c>
      <c r="G69" s="72">
        <f>G68*100/383</f>
        <v>45.258485639686683</v>
      </c>
      <c r="H69" s="192">
        <f>H68*100/2720</f>
        <v>47.155514705882361</v>
      </c>
      <c r="I69" s="74">
        <f>I68*100/1.4</f>
        <v>64.357142857142861</v>
      </c>
      <c r="J69" s="71">
        <f>J68*100/1.6</f>
        <v>79.687499999999986</v>
      </c>
      <c r="K69" s="71">
        <f>K68*100/10</f>
        <v>3.3600000000000003</v>
      </c>
      <c r="L69" s="71">
        <f>L68*100/900</f>
        <v>27.820000000000004</v>
      </c>
      <c r="M69" s="71">
        <f>M68*100/60</f>
        <v>55.283333333333331</v>
      </c>
      <c r="N69" s="71">
        <f>N68*100/1200</f>
        <v>33.116666666666667</v>
      </c>
      <c r="O69" s="71">
        <f>O68*100/1200</f>
        <v>84.308333333333337</v>
      </c>
      <c r="P69" s="71">
        <f>P68*100/300</f>
        <v>144.54333333333332</v>
      </c>
      <c r="Q69" s="71">
        <f>Q68*100/1200</f>
        <v>182.66083333333336</v>
      </c>
      <c r="R69" s="74">
        <f>R68*100/18</f>
        <v>103.5</v>
      </c>
      <c r="S69" s="74">
        <f>S68*100/0.1</f>
        <v>59.71</v>
      </c>
      <c r="T69" s="207"/>
      <c r="W69" s="10"/>
      <c r="X69" s="10"/>
    </row>
    <row r="70" spans="2:24">
      <c r="B70" s="77"/>
      <c r="D70" s="198"/>
      <c r="E70" s="198"/>
      <c r="F70" s="198"/>
      <c r="G70" s="77"/>
      <c r="H70" s="198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207"/>
      <c r="W70" s="10"/>
      <c r="X70" s="10"/>
    </row>
    <row r="71" spans="2:24" ht="15.75" thickBot="1">
      <c r="B71" s="77"/>
      <c r="C71" s="78"/>
      <c r="D71" s="199"/>
      <c r="E71" s="199"/>
      <c r="F71" s="199"/>
      <c r="G71" s="91"/>
      <c r="H71" s="199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207"/>
      <c r="W71" s="10"/>
      <c r="X71" s="10"/>
    </row>
    <row r="72" spans="2:24" ht="15" customHeight="1" thickBot="1">
      <c r="B72" s="405" t="s">
        <v>1</v>
      </c>
      <c r="C72" s="405" t="s">
        <v>2</v>
      </c>
      <c r="D72" s="407" t="s">
        <v>66</v>
      </c>
      <c r="E72" s="408" t="s">
        <v>54</v>
      </c>
      <c r="F72" s="409"/>
      <c r="G72" s="410"/>
      <c r="H72" s="407" t="s">
        <v>93</v>
      </c>
      <c r="I72" s="408" t="s">
        <v>55</v>
      </c>
      <c r="J72" s="409"/>
      <c r="K72" s="409"/>
      <c r="L72" s="409"/>
      <c r="M72" s="410"/>
      <c r="N72" s="408" t="s">
        <v>60</v>
      </c>
      <c r="O72" s="409"/>
      <c r="P72" s="409"/>
      <c r="Q72" s="409"/>
      <c r="R72" s="409"/>
      <c r="S72" s="410"/>
      <c r="T72" s="400" t="s">
        <v>3</v>
      </c>
      <c r="W72" s="10"/>
      <c r="X72" s="10"/>
    </row>
    <row r="73" spans="2:24" ht="44.45" customHeight="1" thickBot="1">
      <c r="B73" s="406"/>
      <c r="C73" s="406"/>
      <c r="D73" s="401"/>
      <c r="E73" s="216" t="s">
        <v>4</v>
      </c>
      <c r="F73" s="216" t="s">
        <v>5</v>
      </c>
      <c r="G73" s="12" t="s">
        <v>6</v>
      </c>
      <c r="H73" s="401"/>
      <c r="I73" s="13" t="s">
        <v>56</v>
      </c>
      <c r="J73" s="13" t="s">
        <v>57</v>
      </c>
      <c r="K73" s="13" t="s">
        <v>68</v>
      </c>
      <c r="L73" s="13" t="s">
        <v>58</v>
      </c>
      <c r="M73" s="13" t="s">
        <v>59</v>
      </c>
      <c r="N73" s="13" t="s">
        <v>61</v>
      </c>
      <c r="O73" s="13" t="s">
        <v>62</v>
      </c>
      <c r="P73" s="13" t="s">
        <v>64</v>
      </c>
      <c r="Q73" s="13" t="s">
        <v>65</v>
      </c>
      <c r="R73" s="13" t="s">
        <v>63</v>
      </c>
      <c r="S73" s="13" t="s">
        <v>67</v>
      </c>
      <c r="T73" s="401"/>
      <c r="W73" s="10"/>
      <c r="X73" s="10"/>
    </row>
    <row r="74" spans="2:24">
      <c r="B74" s="14"/>
      <c r="C74" s="15" t="s">
        <v>7</v>
      </c>
      <c r="D74" s="398"/>
      <c r="E74" s="398"/>
      <c r="F74" s="398"/>
      <c r="G74" s="414"/>
      <c r="H74" s="398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403"/>
      <c r="W74" s="10"/>
      <c r="X74" s="10"/>
    </row>
    <row r="75" spans="2:24" ht="15.75" thickBot="1">
      <c r="B75" s="17"/>
      <c r="C75" s="79" t="s">
        <v>21</v>
      </c>
      <c r="D75" s="399"/>
      <c r="E75" s="399"/>
      <c r="F75" s="399"/>
      <c r="G75" s="415"/>
      <c r="H75" s="399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404"/>
      <c r="W75" s="10"/>
      <c r="X75" s="10"/>
    </row>
    <row r="76" spans="2:24" ht="16.5" thickBot="1">
      <c r="B76" s="81"/>
      <c r="C76" s="21" t="s">
        <v>110</v>
      </c>
      <c r="D76" s="173">
        <v>70</v>
      </c>
      <c r="E76" s="228">
        <v>7.46</v>
      </c>
      <c r="F76" s="229">
        <v>14</v>
      </c>
      <c r="G76" s="23">
        <v>20.9</v>
      </c>
      <c r="H76" s="173">
        <v>239.5</v>
      </c>
      <c r="I76" s="291">
        <v>7.2999999999999995E-2</v>
      </c>
      <c r="J76" s="292">
        <v>9.1999999999999998E-2</v>
      </c>
      <c r="K76" s="292">
        <v>0.32200000000000001</v>
      </c>
      <c r="L76" s="292">
        <v>97</v>
      </c>
      <c r="M76" s="292">
        <v>0.14000000000000001</v>
      </c>
      <c r="N76" s="292">
        <v>187.2</v>
      </c>
      <c r="O76" s="292">
        <v>137</v>
      </c>
      <c r="P76" s="292">
        <v>20.2</v>
      </c>
      <c r="Q76" s="292">
        <v>73</v>
      </c>
      <c r="R76" s="292">
        <v>1.02</v>
      </c>
      <c r="S76" s="292">
        <v>15.44</v>
      </c>
      <c r="T76" s="322" t="s">
        <v>111</v>
      </c>
      <c r="W76" s="10"/>
      <c r="X76" s="10"/>
    </row>
    <row r="77" spans="2:24" ht="16.5" thickBot="1">
      <c r="B77" s="28"/>
      <c r="C77" s="29" t="s">
        <v>172</v>
      </c>
      <c r="D77" s="77">
        <v>250</v>
      </c>
      <c r="E77" s="378">
        <v>10.3</v>
      </c>
      <c r="F77" s="88">
        <v>9</v>
      </c>
      <c r="G77" s="88">
        <v>22.6</v>
      </c>
      <c r="H77" s="379">
        <v>216</v>
      </c>
      <c r="I77" s="124">
        <v>0.16</v>
      </c>
      <c r="J77" s="125">
        <v>0.14000000000000001</v>
      </c>
      <c r="K77" s="124"/>
      <c r="L77" s="124">
        <v>5.4</v>
      </c>
      <c r="M77" s="125">
        <v>8.15</v>
      </c>
      <c r="N77" s="124">
        <v>21.1</v>
      </c>
      <c r="O77" s="125">
        <v>120.3</v>
      </c>
      <c r="P77" s="124">
        <v>31.9</v>
      </c>
      <c r="Q77" s="124">
        <v>517.9</v>
      </c>
      <c r="R77" s="125">
        <v>1.58</v>
      </c>
      <c r="S77" s="124">
        <v>5.6</v>
      </c>
      <c r="T77" s="269">
        <v>14</v>
      </c>
      <c r="W77" s="10"/>
      <c r="X77" s="10"/>
    </row>
    <row r="78" spans="2:24" ht="15.75" thickBot="1">
      <c r="B78" s="52"/>
      <c r="C78" s="29" t="s">
        <v>105</v>
      </c>
      <c r="D78" s="177">
        <v>200</v>
      </c>
      <c r="E78" s="189">
        <v>0.2</v>
      </c>
      <c r="F78" s="201">
        <v>0.01</v>
      </c>
      <c r="G78" s="37">
        <v>9.9</v>
      </c>
      <c r="H78" s="176">
        <v>41</v>
      </c>
      <c r="I78" s="37">
        <v>0.01</v>
      </c>
      <c r="J78" s="37">
        <v>8.9999999999999998E-4</v>
      </c>
      <c r="K78" s="37"/>
      <c r="L78" s="37">
        <v>0.05</v>
      </c>
      <c r="M78" s="37">
        <v>2.2000000000000002</v>
      </c>
      <c r="N78" s="37">
        <v>15.8</v>
      </c>
      <c r="O78" s="37">
        <v>8</v>
      </c>
      <c r="P78" s="37">
        <v>6</v>
      </c>
      <c r="Q78" s="37">
        <v>33.700000000000003</v>
      </c>
      <c r="R78" s="37">
        <v>0.78</v>
      </c>
      <c r="S78" s="37">
        <v>5.0000000000000001E-3</v>
      </c>
      <c r="T78" s="209">
        <v>377</v>
      </c>
      <c r="W78" s="10"/>
      <c r="X78" s="10"/>
    </row>
    <row r="79" spans="2:24" ht="15.75" thickBot="1">
      <c r="B79" s="62"/>
      <c r="C79" s="29" t="s">
        <v>94</v>
      </c>
      <c r="D79" s="189">
        <v>40</v>
      </c>
      <c r="E79" s="189">
        <v>2</v>
      </c>
      <c r="F79" s="201">
        <v>0.36</v>
      </c>
      <c r="G79" s="37">
        <v>15.87</v>
      </c>
      <c r="H79" s="177">
        <v>74.7</v>
      </c>
      <c r="I79" s="38">
        <v>5.0999999999999997E-2</v>
      </c>
      <c r="J79" s="38">
        <v>2.4E-2</v>
      </c>
      <c r="K79" s="30"/>
      <c r="L79" s="38"/>
      <c r="M79" s="37"/>
      <c r="N79" s="38">
        <v>8.6999999999999993</v>
      </c>
      <c r="O79" s="40">
        <v>45</v>
      </c>
      <c r="P79" s="38">
        <v>14.1</v>
      </c>
      <c r="Q79" s="30">
        <v>70.5</v>
      </c>
      <c r="R79" s="38">
        <v>1.17</v>
      </c>
      <c r="S79" s="37">
        <v>15.3</v>
      </c>
      <c r="T79" s="326" t="s">
        <v>103</v>
      </c>
      <c r="W79" s="10"/>
      <c r="X79" s="10"/>
    </row>
    <row r="80" spans="2:24" ht="15.75" thickBot="1">
      <c r="B80" s="52"/>
      <c r="C80" s="29" t="s">
        <v>69</v>
      </c>
      <c r="D80" s="176">
        <v>40</v>
      </c>
      <c r="E80" s="201">
        <v>3.2</v>
      </c>
      <c r="F80" s="177">
        <v>0.4</v>
      </c>
      <c r="G80" s="38">
        <v>18.399999999999999</v>
      </c>
      <c r="H80" s="177">
        <v>90</v>
      </c>
      <c r="I80" s="38">
        <v>4.3999999999999997E-2</v>
      </c>
      <c r="J80" s="37">
        <v>1.2E-2</v>
      </c>
      <c r="K80" s="37"/>
      <c r="L80" s="37"/>
      <c r="M80" s="37"/>
      <c r="N80" s="37">
        <v>8</v>
      </c>
      <c r="O80" s="37">
        <v>26</v>
      </c>
      <c r="P80" s="37">
        <v>5.6</v>
      </c>
      <c r="Q80" s="30">
        <v>37.200000000000003</v>
      </c>
      <c r="R80" s="38">
        <v>0.44</v>
      </c>
      <c r="S80" s="37">
        <v>1.28</v>
      </c>
      <c r="T80" s="209" t="s">
        <v>103</v>
      </c>
      <c r="W80" s="10"/>
      <c r="X80" s="10"/>
    </row>
    <row r="81" spans="2:20" s="10" customFormat="1" ht="21.6" customHeight="1" thickBot="1">
      <c r="B81" s="117" t="s">
        <v>10</v>
      </c>
      <c r="C81" s="43" t="s">
        <v>11</v>
      </c>
      <c r="D81" s="233">
        <f>SUM(D76:D80)</f>
        <v>600</v>
      </c>
      <c r="E81" s="168">
        <f t="shared" ref="E81:S81" si="9">SUM(E76:E80)</f>
        <v>23.16</v>
      </c>
      <c r="F81" s="168">
        <f t="shared" si="9"/>
        <v>23.77</v>
      </c>
      <c r="G81" s="85">
        <f t="shared" si="9"/>
        <v>87.669999999999987</v>
      </c>
      <c r="H81" s="168">
        <f t="shared" si="9"/>
        <v>661.2</v>
      </c>
      <c r="I81" s="85">
        <f t="shared" si="9"/>
        <v>0.33799999999999997</v>
      </c>
      <c r="J81" s="85">
        <f t="shared" si="9"/>
        <v>0.26890000000000003</v>
      </c>
      <c r="K81" s="85">
        <f t="shared" si="9"/>
        <v>0.32200000000000001</v>
      </c>
      <c r="L81" s="85">
        <f t="shared" si="9"/>
        <v>102.45</v>
      </c>
      <c r="M81" s="85">
        <f t="shared" si="9"/>
        <v>10.490000000000002</v>
      </c>
      <c r="N81" s="85">
        <f t="shared" si="9"/>
        <v>240.79999999999998</v>
      </c>
      <c r="O81" s="85">
        <f t="shared" si="9"/>
        <v>336.3</v>
      </c>
      <c r="P81" s="85">
        <f t="shared" si="9"/>
        <v>77.799999999999983</v>
      </c>
      <c r="Q81" s="85">
        <f t="shared" si="9"/>
        <v>732.30000000000007</v>
      </c>
      <c r="R81" s="85">
        <f t="shared" si="9"/>
        <v>4.99</v>
      </c>
      <c r="S81" s="85">
        <f t="shared" si="9"/>
        <v>37.625</v>
      </c>
      <c r="T81" s="324"/>
    </row>
    <row r="82" spans="2:20" s="10" customFormat="1" ht="16.5" thickBot="1">
      <c r="B82" s="81"/>
      <c r="C82" s="120" t="s">
        <v>168</v>
      </c>
      <c r="D82" s="380">
        <v>100</v>
      </c>
      <c r="E82" s="36">
        <v>3</v>
      </c>
      <c r="F82" s="36">
        <v>0.3</v>
      </c>
      <c r="G82" s="36">
        <v>6</v>
      </c>
      <c r="H82" s="36">
        <v>37</v>
      </c>
      <c r="I82" s="25">
        <v>7.0000000000000007E-2</v>
      </c>
      <c r="J82" s="26">
        <v>0.06</v>
      </c>
      <c r="K82" s="32"/>
      <c r="L82" s="26">
        <v>88</v>
      </c>
      <c r="M82" s="32">
        <v>2.1</v>
      </c>
      <c r="N82" s="26">
        <v>24.4</v>
      </c>
      <c r="O82" s="32">
        <v>53.1</v>
      </c>
      <c r="P82" s="26">
        <v>22.2</v>
      </c>
      <c r="Q82" s="32">
        <v>332.4</v>
      </c>
      <c r="R82" s="26">
        <v>0.8</v>
      </c>
      <c r="S82" s="26">
        <v>3.6</v>
      </c>
      <c r="T82" s="201" t="s">
        <v>169</v>
      </c>
    </row>
    <row r="83" spans="2:20" s="10" customFormat="1" ht="16.5" thickBot="1">
      <c r="B83" s="44"/>
      <c r="C83" s="29" t="s">
        <v>187</v>
      </c>
      <c r="D83" s="38">
        <v>240</v>
      </c>
      <c r="E83" s="50">
        <v>1.9</v>
      </c>
      <c r="F83" s="50">
        <v>6.5</v>
      </c>
      <c r="G83" s="50">
        <v>10.5</v>
      </c>
      <c r="H83" s="375">
        <v>108.1</v>
      </c>
      <c r="I83" s="25">
        <v>0.04</v>
      </c>
      <c r="J83" s="26">
        <v>0.05</v>
      </c>
      <c r="K83" s="32"/>
      <c r="L83" s="26">
        <v>9.6</v>
      </c>
      <c r="M83" s="32">
        <v>16.2</v>
      </c>
      <c r="N83" s="26">
        <v>41.9</v>
      </c>
      <c r="O83" s="32">
        <v>44.7</v>
      </c>
      <c r="P83" s="26">
        <v>19</v>
      </c>
      <c r="Q83" s="32">
        <v>290.2</v>
      </c>
      <c r="R83" s="26">
        <v>0.7</v>
      </c>
      <c r="S83" s="27">
        <v>5.9</v>
      </c>
      <c r="T83" s="269">
        <v>88</v>
      </c>
    </row>
    <row r="84" spans="2:20" s="10" customFormat="1" ht="16.5" thickBot="1">
      <c r="B84" s="44"/>
      <c r="C84" s="39" t="s">
        <v>170</v>
      </c>
      <c r="D84" s="176">
        <v>100</v>
      </c>
      <c r="E84" s="236">
        <v>22.06</v>
      </c>
      <c r="F84" s="236">
        <v>14.58</v>
      </c>
      <c r="G84" s="50">
        <v>5.88</v>
      </c>
      <c r="H84" s="179">
        <v>276.25</v>
      </c>
      <c r="I84" s="25">
        <v>0.04</v>
      </c>
      <c r="J84" s="26">
        <v>0.05</v>
      </c>
      <c r="K84" s="32"/>
      <c r="L84" s="26">
        <v>3</v>
      </c>
      <c r="M84" s="32">
        <v>1.4</v>
      </c>
      <c r="N84" s="26">
        <v>15</v>
      </c>
      <c r="O84" s="32">
        <v>96</v>
      </c>
      <c r="P84" s="26">
        <v>15</v>
      </c>
      <c r="Q84" s="32">
        <v>198.6</v>
      </c>
      <c r="R84" s="26">
        <v>1.89</v>
      </c>
      <c r="S84" s="27">
        <v>3.1</v>
      </c>
      <c r="T84" s="209">
        <v>11</v>
      </c>
    </row>
    <row r="85" spans="2:20" s="10" customFormat="1" ht="16.5" thickBot="1">
      <c r="B85" s="417"/>
      <c r="C85" s="29" t="s">
        <v>22</v>
      </c>
      <c r="D85" s="376">
        <v>200</v>
      </c>
      <c r="E85" s="55">
        <v>4.9000000000000004</v>
      </c>
      <c r="F85" s="56">
        <v>5.3</v>
      </c>
      <c r="G85" s="56">
        <v>31.7</v>
      </c>
      <c r="H85" s="57">
        <v>194.5</v>
      </c>
      <c r="I85" s="57">
        <v>0.16</v>
      </c>
      <c r="J85" s="57">
        <v>0.14000000000000001</v>
      </c>
      <c r="K85" s="57">
        <v>0.15</v>
      </c>
      <c r="L85" s="57">
        <v>40</v>
      </c>
      <c r="M85" s="57">
        <v>5.3</v>
      </c>
      <c r="N85" s="57">
        <v>52</v>
      </c>
      <c r="O85" s="57">
        <v>98</v>
      </c>
      <c r="P85" s="57">
        <v>32</v>
      </c>
      <c r="Q85" s="57">
        <v>832</v>
      </c>
      <c r="R85" s="57">
        <v>1.06</v>
      </c>
      <c r="S85" s="57">
        <v>5.6</v>
      </c>
      <c r="T85" s="269">
        <v>312</v>
      </c>
    </row>
    <row r="86" spans="2:20" s="10" customFormat="1" ht="15.75" thickBot="1">
      <c r="B86" s="417"/>
      <c r="C86" s="97" t="s">
        <v>18</v>
      </c>
      <c r="D86" s="40">
        <v>200</v>
      </c>
      <c r="E86" s="40">
        <v>1</v>
      </c>
      <c r="F86" s="38">
        <v>0.2</v>
      </c>
      <c r="G86" s="37">
        <v>20.2</v>
      </c>
      <c r="H86" s="37">
        <v>87</v>
      </c>
      <c r="I86" s="37">
        <v>0.02</v>
      </c>
      <c r="J86" s="37">
        <v>0.04</v>
      </c>
      <c r="K86" s="37"/>
      <c r="L86" s="37">
        <v>20</v>
      </c>
      <c r="M86" s="37">
        <v>5</v>
      </c>
      <c r="N86" s="37">
        <v>14</v>
      </c>
      <c r="O86" s="37">
        <v>14</v>
      </c>
      <c r="P86" s="37">
        <v>8</v>
      </c>
      <c r="Q86" s="37">
        <v>190</v>
      </c>
      <c r="R86" s="38">
        <v>1.4</v>
      </c>
      <c r="S86" s="30"/>
      <c r="T86" s="209">
        <v>389</v>
      </c>
    </row>
    <row r="87" spans="2:20" s="10" customFormat="1" ht="15.75" thickBot="1">
      <c r="B87" s="417"/>
      <c r="C87" s="29" t="s">
        <v>69</v>
      </c>
      <c r="D87" s="176">
        <v>30</v>
      </c>
      <c r="E87" s="201">
        <v>3.2</v>
      </c>
      <c r="F87" s="177">
        <v>0.4</v>
      </c>
      <c r="G87" s="38">
        <v>18.399999999999999</v>
      </c>
      <c r="H87" s="177">
        <v>90</v>
      </c>
      <c r="I87" s="38">
        <v>4.3999999999999997E-2</v>
      </c>
      <c r="J87" s="37">
        <v>1.2E-2</v>
      </c>
      <c r="K87" s="37"/>
      <c r="L87" s="37"/>
      <c r="M87" s="37"/>
      <c r="N87" s="37">
        <v>8</v>
      </c>
      <c r="O87" s="37">
        <v>26</v>
      </c>
      <c r="P87" s="37">
        <v>5.6</v>
      </c>
      <c r="Q87" s="30">
        <v>37.200000000000003</v>
      </c>
      <c r="R87" s="38">
        <v>0.44</v>
      </c>
      <c r="S87" s="37">
        <v>1.28</v>
      </c>
      <c r="T87" s="209" t="s">
        <v>103</v>
      </c>
    </row>
    <row r="88" spans="2:20" s="10" customFormat="1" ht="15.75" thickBot="1">
      <c r="B88" s="417"/>
      <c r="C88" s="39" t="s">
        <v>94</v>
      </c>
      <c r="D88" s="189">
        <v>30</v>
      </c>
      <c r="E88" s="189">
        <v>2.66</v>
      </c>
      <c r="F88" s="201">
        <v>0.48</v>
      </c>
      <c r="G88" s="37">
        <v>21.2</v>
      </c>
      <c r="H88" s="176">
        <v>99.6</v>
      </c>
      <c r="I88" s="41">
        <v>6.8000000000000005E-2</v>
      </c>
      <c r="J88" s="41">
        <v>3.2000000000000001E-2</v>
      </c>
      <c r="K88" s="41"/>
      <c r="L88" s="41"/>
      <c r="M88" s="41"/>
      <c r="N88" s="41">
        <v>11.6</v>
      </c>
      <c r="O88" s="41">
        <v>60</v>
      </c>
      <c r="P88" s="41">
        <v>18.8</v>
      </c>
      <c r="Q88" s="41">
        <v>94</v>
      </c>
      <c r="R88" s="41">
        <v>1.56</v>
      </c>
      <c r="S88" s="41">
        <v>20.399999999999999</v>
      </c>
      <c r="T88" s="326" t="s">
        <v>103</v>
      </c>
    </row>
    <row r="89" spans="2:20" s="10" customFormat="1" ht="19.149999999999999" customHeight="1" thickBot="1">
      <c r="B89" s="98"/>
      <c r="C89" s="43" t="s">
        <v>13</v>
      </c>
      <c r="D89" s="260">
        <f>SUM(D82:D88)</f>
        <v>900</v>
      </c>
      <c r="E89" s="261">
        <f>SUM(SUM(E82:E88))</f>
        <v>38.72</v>
      </c>
      <c r="F89" s="262">
        <f>SUM(SUM(F82:F88))</f>
        <v>27.759999999999998</v>
      </c>
      <c r="G89" s="200">
        <f>SUM(SUM(G82:G88))</f>
        <v>113.88000000000001</v>
      </c>
      <c r="H89" s="200">
        <f>SUM(SUM(H82:H88))</f>
        <v>892.45</v>
      </c>
      <c r="I89" s="85">
        <f t="shared" ref="I89:S89" si="10">SUM(I82:I88)</f>
        <v>0.44200000000000006</v>
      </c>
      <c r="J89" s="85">
        <f t="shared" si="10"/>
        <v>0.38400000000000001</v>
      </c>
      <c r="K89" s="85">
        <f t="shared" si="10"/>
        <v>0.15</v>
      </c>
      <c r="L89" s="85">
        <f t="shared" si="10"/>
        <v>160.6</v>
      </c>
      <c r="M89" s="85">
        <f t="shared" si="10"/>
        <v>30</v>
      </c>
      <c r="N89" s="85">
        <f t="shared" si="10"/>
        <v>166.9</v>
      </c>
      <c r="O89" s="85">
        <f t="shared" si="10"/>
        <v>391.8</v>
      </c>
      <c r="P89" s="85">
        <f t="shared" si="10"/>
        <v>120.6</v>
      </c>
      <c r="Q89" s="85">
        <f t="shared" si="10"/>
        <v>1974.3999999999999</v>
      </c>
      <c r="R89" s="85">
        <f t="shared" si="10"/>
        <v>7.85</v>
      </c>
      <c r="S89" s="85">
        <f t="shared" si="10"/>
        <v>39.879999999999995</v>
      </c>
      <c r="T89" s="269"/>
    </row>
    <row r="90" spans="2:20" s="10" customFormat="1" ht="16.5" thickBot="1">
      <c r="B90" s="64"/>
      <c r="C90" s="67" t="s">
        <v>14</v>
      </c>
      <c r="D90" s="251">
        <f>D89+D81</f>
        <v>1500</v>
      </c>
      <c r="E90" s="191">
        <f>SUM(E81,E89)</f>
        <v>61.879999999999995</v>
      </c>
      <c r="F90" s="191">
        <f>SUM(F81,F89)</f>
        <v>51.53</v>
      </c>
      <c r="G90" s="68">
        <f t="shared" ref="G90:R90" si="11">SUM(G81,G89)</f>
        <v>201.55</v>
      </c>
      <c r="H90" s="191">
        <f t="shared" si="11"/>
        <v>1553.65</v>
      </c>
      <c r="I90" s="68">
        <f t="shared" si="11"/>
        <v>0.78</v>
      </c>
      <c r="J90" s="68">
        <f t="shared" si="11"/>
        <v>0.65290000000000004</v>
      </c>
      <c r="K90" s="68">
        <f t="shared" si="11"/>
        <v>0.47199999999999998</v>
      </c>
      <c r="L90" s="68">
        <f t="shared" si="11"/>
        <v>263.05</v>
      </c>
      <c r="M90" s="68">
        <f t="shared" si="11"/>
        <v>40.49</v>
      </c>
      <c r="N90" s="68">
        <f t="shared" si="11"/>
        <v>407.7</v>
      </c>
      <c r="O90" s="68">
        <f t="shared" si="11"/>
        <v>728.1</v>
      </c>
      <c r="P90" s="68">
        <f t="shared" si="11"/>
        <v>198.39999999999998</v>
      </c>
      <c r="Q90" s="68">
        <f t="shared" si="11"/>
        <v>2706.7</v>
      </c>
      <c r="R90" s="68">
        <f t="shared" si="11"/>
        <v>12.84</v>
      </c>
      <c r="S90" s="68">
        <f>SUM(S81,S89)/1000</f>
        <v>7.7504999999999991E-2</v>
      </c>
      <c r="T90" s="207"/>
    </row>
    <row r="91" spans="2:20" s="10" customFormat="1" ht="33.6" customHeight="1" thickBot="1">
      <c r="B91" s="40"/>
      <c r="C91" s="43" t="s">
        <v>15</v>
      </c>
      <c r="D91" s="233"/>
      <c r="E91" s="253">
        <f>E90*100/90</f>
        <v>68.75555555555556</v>
      </c>
      <c r="F91" s="197">
        <f>F90*100/92</f>
        <v>56.010869565217391</v>
      </c>
      <c r="G91" s="72">
        <f>G90*100/383</f>
        <v>52.624020887728463</v>
      </c>
      <c r="H91" s="192">
        <f>H90*100/2720</f>
        <v>57.119485294117645</v>
      </c>
      <c r="I91" s="74">
        <f>I90*100/1.4</f>
        <v>55.714285714285715</v>
      </c>
      <c r="J91" s="71">
        <f>J90*100/1.6</f>
        <v>40.806249999999999</v>
      </c>
      <c r="K91" s="71">
        <f>K90*100/10</f>
        <v>4.72</v>
      </c>
      <c r="L91" s="71">
        <f>L90*100/900</f>
        <v>29.227777777777778</v>
      </c>
      <c r="M91" s="71">
        <f>M90*100/60</f>
        <v>67.483333333333334</v>
      </c>
      <c r="N91" s="71">
        <f>N90*100/1200</f>
        <v>33.975000000000001</v>
      </c>
      <c r="O91" s="71">
        <f>O90*100/1200</f>
        <v>60.674999999999997</v>
      </c>
      <c r="P91" s="71">
        <f>P90*100/300</f>
        <v>66.133333333333326</v>
      </c>
      <c r="Q91" s="71">
        <f>Q90*100/1200</f>
        <v>225.55833333333334</v>
      </c>
      <c r="R91" s="74">
        <f>R90*100/18</f>
        <v>71.333333333333329</v>
      </c>
      <c r="S91" s="74">
        <f>S90*100/0.1</f>
        <v>77.504999999999981</v>
      </c>
      <c r="T91" s="207"/>
    </row>
    <row r="92" spans="2:20" s="10" customFormat="1">
      <c r="B92" s="65"/>
      <c r="D92" s="172"/>
      <c r="E92" s="172"/>
      <c r="F92" s="172"/>
      <c r="H92" s="172"/>
      <c r="T92" s="244"/>
    </row>
    <row r="93" spans="2:20" s="10" customFormat="1" ht="15.75" thickBot="1">
      <c r="B93" s="77"/>
      <c r="C93" s="78"/>
      <c r="D93" s="199"/>
      <c r="E93" s="199"/>
      <c r="F93" s="199"/>
      <c r="G93" s="91"/>
      <c r="H93" s="199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207"/>
    </row>
    <row r="94" spans="2:20" s="10" customFormat="1" ht="15" customHeight="1" thickBot="1">
      <c r="B94" s="405" t="s">
        <v>1</v>
      </c>
      <c r="C94" s="405" t="s">
        <v>2</v>
      </c>
      <c r="D94" s="407" t="s">
        <v>66</v>
      </c>
      <c r="E94" s="408" t="s">
        <v>54</v>
      </c>
      <c r="F94" s="409"/>
      <c r="G94" s="410"/>
      <c r="H94" s="407" t="s">
        <v>93</v>
      </c>
      <c r="I94" s="408" t="s">
        <v>55</v>
      </c>
      <c r="J94" s="409"/>
      <c r="K94" s="409"/>
      <c r="L94" s="409"/>
      <c r="M94" s="410"/>
      <c r="N94" s="408" t="s">
        <v>60</v>
      </c>
      <c r="O94" s="409"/>
      <c r="P94" s="409"/>
      <c r="Q94" s="409"/>
      <c r="R94" s="409"/>
      <c r="S94" s="410"/>
      <c r="T94" s="407" t="s">
        <v>3</v>
      </c>
    </row>
    <row r="95" spans="2:20" s="10" customFormat="1" ht="40.9" customHeight="1" thickBot="1">
      <c r="B95" s="406"/>
      <c r="C95" s="406"/>
      <c r="D95" s="401"/>
      <c r="E95" s="216" t="s">
        <v>4</v>
      </c>
      <c r="F95" s="216" t="s">
        <v>5</v>
      </c>
      <c r="G95" s="12" t="s">
        <v>6</v>
      </c>
      <c r="H95" s="401"/>
      <c r="I95" s="13" t="s">
        <v>56</v>
      </c>
      <c r="J95" s="13" t="s">
        <v>57</v>
      </c>
      <c r="K95" s="13" t="s">
        <v>68</v>
      </c>
      <c r="L95" s="13" t="s">
        <v>58</v>
      </c>
      <c r="M95" s="13" t="s">
        <v>59</v>
      </c>
      <c r="N95" s="13" t="s">
        <v>61</v>
      </c>
      <c r="O95" s="13" t="s">
        <v>62</v>
      </c>
      <c r="P95" s="13" t="s">
        <v>64</v>
      </c>
      <c r="Q95" s="13" t="s">
        <v>65</v>
      </c>
      <c r="R95" s="13" t="s">
        <v>63</v>
      </c>
      <c r="S95" s="13" t="s">
        <v>67</v>
      </c>
      <c r="T95" s="401"/>
    </row>
    <row r="96" spans="2:20" s="10" customFormat="1">
      <c r="B96" s="14"/>
      <c r="C96" s="15" t="s">
        <v>7</v>
      </c>
      <c r="D96" s="398"/>
      <c r="E96" s="398"/>
      <c r="F96" s="398"/>
      <c r="G96" s="414"/>
      <c r="H96" s="398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403"/>
    </row>
    <row r="97" spans="2:24" ht="15.75" thickBot="1">
      <c r="B97" s="17"/>
      <c r="C97" s="18" t="s">
        <v>23</v>
      </c>
      <c r="D97" s="419"/>
      <c r="E97" s="419"/>
      <c r="F97" s="419"/>
      <c r="G97" s="420"/>
      <c r="H97" s="4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404"/>
      <c r="W97" s="10"/>
      <c r="X97" s="10"/>
    </row>
    <row r="98" spans="2:24" ht="16.5" thickBot="1">
      <c r="B98" s="20"/>
      <c r="C98" s="21" t="s">
        <v>100</v>
      </c>
      <c r="D98" s="173">
        <v>60</v>
      </c>
      <c r="E98" s="228">
        <v>7.6</v>
      </c>
      <c r="F98" s="229">
        <v>7.1</v>
      </c>
      <c r="G98" s="23">
        <v>20.6</v>
      </c>
      <c r="H98" s="173">
        <v>177.6</v>
      </c>
      <c r="I98" s="25">
        <v>7.1999999999999995E-2</v>
      </c>
      <c r="J98" s="25">
        <v>0.08</v>
      </c>
      <c r="K98" s="24">
        <v>0</v>
      </c>
      <c r="L98" s="25">
        <v>0.05</v>
      </c>
      <c r="M98" s="25">
        <v>0.32</v>
      </c>
      <c r="N98" s="26">
        <v>210</v>
      </c>
      <c r="O98" s="27">
        <v>142</v>
      </c>
      <c r="P98" s="27">
        <v>23.2</v>
      </c>
      <c r="Q98" s="27"/>
      <c r="R98" s="27">
        <v>0.94</v>
      </c>
      <c r="S98" s="27">
        <v>0</v>
      </c>
      <c r="T98" s="322" t="s">
        <v>103</v>
      </c>
      <c r="V98" s="368"/>
      <c r="W98" s="10"/>
      <c r="X98" s="10"/>
    </row>
    <row r="99" spans="2:24" ht="16.5" thickBot="1">
      <c r="B99" s="44"/>
      <c r="C99" s="29" t="s">
        <v>156</v>
      </c>
      <c r="D99" s="40">
        <v>180</v>
      </c>
      <c r="E99" s="31">
        <v>7.5</v>
      </c>
      <c r="F99" s="31">
        <v>10.3</v>
      </c>
      <c r="G99" s="31">
        <v>32</v>
      </c>
      <c r="H99" s="31">
        <v>251</v>
      </c>
      <c r="I99" s="25">
        <v>0.1</v>
      </c>
      <c r="J99" s="26">
        <v>0.14000000000000001</v>
      </c>
      <c r="K99" s="32">
        <v>7.0000000000000007E-2</v>
      </c>
      <c r="L99" s="26">
        <v>30.3</v>
      </c>
      <c r="M99" s="32">
        <v>0.5</v>
      </c>
      <c r="N99" s="26">
        <v>126.1</v>
      </c>
      <c r="O99" s="32">
        <v>163.6</v>
      </c>
      <c r="P99" s="26">
        <v>36</v>
      </c>
      <c r="Q99" s="32">
        <v>267.89999999999998</v>
      </c>
      <c r="R99" s="26">
        <v>0.7</v>
      </c>
      <c r="S99" s="27">
        <v>5.8</v>
      </c>
      <c r="T99" s="209">
        <v>229</v>
      </c>
      <c r="W99" s="10"/>
      <c r="X99" s="10"/>
    </row>
    <row r="100" spans="2:24" ht="16.5" thickBot="1">
      <c r="B100" s="423" t="s">
        <v>9</v>
      </c>
      <c r="C100" s="29" t="s">
        <v>99</v>
      </c>
      <c r="D100" s="263">
        <v>200</v>
      </c>
      <c r="E100" s="231">
        <v>0.1</v>
      </c>
      <c r="F100" s="232">
        <v>0</v>
      </c>
      <c r="G100" s="33">
        <v>9</v>
      </c>
      <c r="H100" s="175">
        <v>36</v>
      </c>
      <c r="I100" s="101">
        <v>0.04</v>
      </c>
      <c r="J100" s="101">
        <v>0.01</v>
      </c>
      <c r="K100" s="101"/>
      <c r="L100" s="101">
        <v>0.3</v>
      </c>
      <c r="M100" s="101">
        <v>0.04</v>
      </c>
      <c r="N100" s="101">
        <v>4.5</v>
      </c>
      <c r="O100" s="101">
        <v>7.2</v>
      </c>
      <c r="P100" s="101">
        <v>3.8</v>
      </c>
      <c r="Q100" s="101">
        <v>20.8</v>
      </c>
      <c r="R100" s="102">
        <v>0.7</v>
      </c>
      <c r="S100" s="101">
        <v>0</v>
      </c>
      <c r="T100" s="323">
        <v>376</v>
      </c>
      <c r="W100" s="10"/>
      <c r="X100" s="10"/>
    </row>
    <row r="101" spans="2:24" ht="15.75" thickBot="1">
      <c r="B101" s="423"/>
      <c r="C101" s="29" t="s">
        <v>101</v>
      </c>
      <c r="D101" s="176">
        <v>100</v>
      </c>
      <c r="E101" s="201"/>
      <c r="F101" s="177"/>
      <c r="G101" s="38"/>
      <c r="H101" s="177"/>
      <c r="I101" s="38"/>
      <c r="J101" s="37"/>
      <c r="K101" s="37"/>
      <c r="L101" s="37"/>
      <c r="M101" s="37"/>
      <c r="N101" s="37"/>
      <c r="O101" s="37"/>
      <c r="P101" s="37"/>
      <c r="Q101" s="30"/>
      <c r="R101" s="38"/>
      <c r="S101" s="37"/>
      <c r="T101" s="209"/>
      <c r="W101" s="10"/>
      <c r="X101" s="10"/>
    </row>
    <row r="102" spans="2:24" ht="15.75" thickBot="1">
      <c r="B102" s="423"/>
      <c r="C102" s="29" t="s">
        <v>94</v>
      </c>
      <c r="D102" s="189">
        <v>30</v>
      </c>
      <c r="E102" s="189">
        <v>2</v>
      </c>
      <c r="F102" s="201">
        <v>0.36</v>
      </c>
      <c r="G102" s="37">
        <v>15.87</v>
      </c>
      <c r="H102" s="177">
        <v>74.7</v>
      </c>
      <c r="I102" s="38">
        <v>5.0999999999999997E-2</v>
      </c>
      <c r="J102" s="38">
        <v>2.4E-2</v>
      </c>
      <c r="K102" s="30"/>
      <c r="L102" s="38"/>
      <c r="M102" s="37"/>
      <c r="N102" s="38">
        <v>8.6999999999999993</v>
      </c>
      <c r="O102" s="40">
        <v>45</v>
      </c>
      <c r="P102" s="38">
        <v>14.1</v>
      </c>
      <c r="Q102" s="30">
        <v>70.5</v>
      </c>
      <c r="R102" s="38">
        <v>1.17</v>
      </c>
      <c r="S102" s="37">
        <v>15.3</v>
      </c>
      <c r="T102" s="326" t="s">
        <v>103</v>
      </c>
      <c r="W102" s="10"/>
      <c r="X102" s="10"/>
    </row>
    <row r="103" spans="2:24" ht="15.75" thickBot="1">
      <c r="B103" s="423"/>
      <c r="C103" s="29" t="s">
        <v>69</v>
      </c>
      <c r="D103" s="176">
        <v>30</v>
      </c>
      <c r="E103" s="201">
        <v>3.2</v>
      </c>
      <c r="F103" s="177">
        <v>0.4</v>
      </c>
      <c r="G103" s="38">
        <v>18.399999999999999</v>
      </c>
      <c r="H103" s="177">
        <v>90</v>
      </c>
      <c r="I103" s="38">
        <v>4.3999999999999997E-2</v>
      </c>
      <c r="J103" s="37">
        <v>1.2E-2</v>
      </c>
      <c r="K103" s="37"/>
      <c r="L103" s="37"/>
      <c r="M103" s="37"/>
      <c r="N103" s="37">
        <v>8</v>
      </c>
      <c r="O103" s="37">
        <v>26</v>
      </c>
      <c r="P103" s="37">
        <v>5.6</v>
      </c>
      <c r="Q103" s="30">
        <v>37.200000000000003</v>
      </c>
      <c r="R103" s="38">
        <v>0.44</v>
      </c>
      <c r="S103" s="37">
        <v>1.28</v>
      </c>
      <c r="T103" s="209" t="s">
        <v>103</v>
      </c>
      <c r="W103" s="10"/>
      <c r="X103" s="10"/>
    </row>
    <row r="104" spans="2:24" ht="21.6" customHeight="1" thickBot="1">
      <c r="B104" s="42" t="s">
        <v>10</v>
      </c>
      <c r="C104" s="43" t="s">
        <v>11</v>
      </c>
      <c r="D104" s="233">
        <f>SUM(D98:D103)</f>
        <v>600</v>
      </c>
      <c r="E104" s="168">
        <f t="shared" ref="E104:S104" si="12">SUM(E98:E103)</f>
        <v>20.399999999999999</v>
      </c>
      <c r="F104" s="168">
        <f t="shared" si="12"/>
        <v>18.159999999999997</v>
      </c>
      <c r="G104" s="163">
        <f t="shared" si="12"/>
        <v>95.87</v>
      </c>
      <c r="H104" s="169">
        <f t="shared" si="12"/>
        <v>629.30000000000007</v>
      </c>
      <c r="I104" s="87">
        <f t="shared" si="12"/>
        <v>0.307</v>
      </c>
      <c r="J104" s="87">
        <f t="shared" si="12"/>
        <v>0.26600000000000007</v>
      </c>
      <c r="K104" s="87">
        <f t="shared" si="12"/>
        <v>7.0000000000000007E-2</v>
      </c>
      <c r="L104" s="87">
        <f t="shared" si="12"/>
        <v>30.650000000000002</v>
      </c>
      <c r="M104" s="87">
        <f t="shared" si="12"/>
        <v>0.8600000000000001</v>
      </c>
      <c r="N104" s="87">
        <f t="shared" si="12"/>
        <v>357.3</v>
      </c>
      <c r="O104" s="87">
        <f t="shared" si="12"/>
        <v>383.8</v>
      </c>
      <c r="P104" s="87">
        <f t="shared" si="12"/>
        <v>82.699999999999989</v>
      </c>
      <c r="Q104" s="42">
        <f t="shared" si="12"/>
        <v>396.4</v>
      </c>
      <c r="R104" s="87">
        <f t="shared" si="12"/>
        <v>3.9499999999999997</v>
      </c>
      <c r="S104" s="87">
        <f t="shared" si="12"/>
        <v>22.380000000000003</v>
      </c>
      <c r="T104" s="324"/>
      <c r="W104" s="10"/>
      <c r="X104" s="10"/>
    </row>
    <row r="105" spans="2:24" ht="16.5" thickBot="1">
      <c r="B105" s="44"/>
      <c r="C105" s="7" t="s">
        <v>80</v>
      </c>
      <c r="D105" s="36">
        <v>100</v>
      </c>
      <c r="E105" s="24">
        <v>4.4000000000000004</v>
      </c>
      <c r="F105" s="24">
        <v>10.199999999999999</v>
      </c>
      <c r="G105" s="22">
        <v>6</v>
      </c>
      <c r="H105" s="22">
        <v>133.5</v>
      </c>
      <c r="I105" s="47">
        <v>0.01</v>
      </c>
      <c r="J105" s="47">
        <v>7.0000000000000007E-2</v>
      </c>
      <c r="K105" s="47">
        <v>0.22</v>
      </c>
      <c r="L105" s="47">
        <v>20</v>
      </c>
      <c r="M105" s="47">
        <v>1.3</v>
      </c>
      <c r="N105" s="47">
        <v>162.30000000000001</v>
      </c>
      <c r="O105" s="47">
        <v>102.4</v>
      </c>
      <c r="P105" s="47">
        <v>18.7</v>
      </c>
      <c r="Q105" s="48">
        <v>168.3</v>
      </c>
      <c r="R105" s="49">
        <v>1</v>
      </c>
      <c r="S105" s="47">
        <v>3.6</v>
      </c>
      <c r="T105" s="209" t="s">
        <v>139</v>
      </c>
      <c r="W105" s="10"/>
      <c r="X105" s="10"/>
    </row>
    <row r="106" spans="2:24" ht="16.5" thickBot="1">
      <c r="B106" s="28"/>
      <c r="C106" s="29" t="s">
        <v>189</v>
      </c>
      <c r="D106" s="38">
        <v>240</v>
      </c>
      <c r="E106" s="50">
        <v>3.9</v>
      </c>
      <c r="F106" s="50">
        <v>6.6</v>
      </c>
      <c r="G106" s="50">
        <v>11.3</v>
      </c>
      <c r="H106" s="375">
        <v>120.5</v>
      </c>
      <c r="I106" s="49">
        <v>0.06</v>
      </c>
      <c r="J106" s="48">
        <v>7.0000000000000007E-2</v>
      </c>
      <c r="K106" s="49"/>
      <c r="L106" s="49">
        <v>55.7</v>
      </c>
      <c r="M106" s="48">
        <v>4.2</v>
      </c>
      <c r="N106" s="49">
        <v>53.1</v>
      </c>
      <c r="O106" s="48">
        <v>98.7</v>
      </c>
      <c r="P106" s="49">
        <v>32.4</v>
      </c>
      <c r="Q106" s="51">
        <v>371.6</v>
      </c>
      <c r="R106" s="49">
        <v>1.6</v>
      </c>
      <c r="S106" s="47">
        <v>5.6</v>
      </c>
      <c r="T106" s="209">
        <v>296</v>
      </c>
      <c r="W106" s="10"/>
      <c r="X106" s="10"/>
    </row>
    <row r="107" spans="2:24" ht="15" customHeight="1" thickBot="1">
      <c r="B107" s="52" t="s">
        <v>12</v>
      </c>
      <c r="C107" s="39" t="s">
        <v>86</v>
      </c>
      <c r="D107" s="176">
        <v>100</v>
      </c>
      <c r="E107" s="275">
        <v>8.4</v>
      </c>
      <c r="F107" s="203">
        <v>12</v>
      </c>
      <c r="G107" s="108">
        <v>9</v>
      </c>
      <c r="H107" s="203">
        <v>178</v>
      </c>
      <c r="I107" s="25">
        <v>0.03</v>
      </c>
      <c r="J107" s="26">
        <v>0.05</v>
      </c>
      <c r="K107" s="32"/>
      <c r="L107" s="26">
        <v>7.4</v>
      </c>
      <c r="M107" s="32">
        <v>1</v>
      </c>
      <c r="N107" s="26">
        <v>32.4</v>
      </c>
      <c r="O107" s="32">
        <v>84.5</v>
      </c>
      <c r="P107" s="26">
        <v>13.6</v>
      </c>
      <c r="Q107" s="32">
        <v>176.8</v>
      </c>
      <c r="R107" s="26">
        <v>1.1000000000000001</v>
      </c>
      <c r="S107" s="27">
        <v>3.6</v>
      </c>
      <c r="T107" s="209" t="s">
        <v>140</v>
      </c>
      <c r="W107" s="10"/>
      <c r="X107" s="10"/>
    </row>
    <row r="108" spans="2:24" ht="15" customHeight="1" thickBot="1">
      <c r="B108" s="417"/>
      <c r="C108" s="29" t="s">
        <v>75</v>
      </c>
      <c r="D108" s="38">
        <v>200</v>
      </c>
      <c r="E108" s="49">
        <v>6.8</v>
      </c>
      <c r="F108" s="49">
        <v>5.9</v>
      </c>
      <c r="G108" s="49">
        <v>40</v>
      </c>
      <c r="H108" s="47">
        <v>240.5</v>
      </c>
      <c r="I108" s="48">
        <v>0.08</v>
      </c>
      <c r="J108" s="49">
        <v>0.04</v>
      </c>
      <c r="K108" s="48">
        <v>0.1</v>
      </c>
      <c r="L108" s="49">
        <v>37.299999999999997</v>
      </c>
      <c r="M108" s="48"/>
      <c r="N108" s="49">
        <v>16</v>
      </c>
      <c r="O108" s="48">
        <v>56</v>
      </c>
      <c r="P108" s="49">
        <v>9.3000000000000007</v>
      </c>
      <c r="Q108" s="49">
        <v>70.599999999999994</v>
      </c>
      <c r="R108" s="48">
        <v>1.4</v>
      </c>
      <c r="S108" s="49">
        <v>4.0999999999999996</v>
      </c>
      <c r="T108" s="258">
        <v>203</v>
      </c>
      <c r="W108" s="10"/>
      <c r="X108" s="10"/>
    </row>
    <row r="109" spans="2:24" ht="18" customHeight="1" thickBot="1">
      <c r="B109" s="417"/>
      <c r="C109" s="39" t="s">
        <v>171</v>
      </c>
      <c r="D109" s="201">
        <v>200</v>
      </c>
      <c r="E109" s="249">
        <v>0.3</v>
      </c>
      <c r="F109" s="238">
        <v>0.1</v>
      </c>
      <c r="G109" s="56">
        <v>10.3</v>
      </c>
      <c r="H109" s="190">
        <v>43.5</v>
      </c>
      <c r="I109" s="90">
        <v>0.01</v>
      </c>
      <c r="J109" s="91">
        <v>0.01</v>
      </c>
      <c r="K109" s="90"/>
      <c r="L109" s="91">
        <v>4.0999999999999996</v>
      </c>
      <c r="M109" s="90">
        <v>2.5</v>
      </c>
      <c r="N109" s="91">
        <v>13</v>
      </c>
      <c r="O109" s="90">
        <v>10</v>
      </c>
      <c r="P109" s="92">
        <v>9</v>
      </c>
      <c r="Q109" s="91">
        <v>75</v>
      </c>
      <c r="R109" s="90">
        <v>0.2</v>
      </c>
      <c r="S109" s="90">
        <v>0.8</v>
      </c>
      <c r="T109" s="209">
        <v>70</v>
      </c>
      <c r="W109" s="10"/>
      <c r="X109" s="10"/>
    </row>
    <row r="110" spans="2:24" ht="15.75" thickBot="1">
      <c r="B110" s="417"/>
      <c r="C110" s="29" t="s">
        <v>69</v>
      </c>
      <c r="D110" s="176">
        <v>30</v>
      </c>
      <c r="E110" s="201">
        <v>3.2</v>
      </c>
      <c r="F110" s="177">
        <v>0.4</v>
      </c>
      <c r="G110" s="38">
        <v>18.399999999999999</v>
      </c>
      <c r="H110" s="177">
        <v>90</v>
      </c>
      <c r="I110" s="38">
        <v>4.3999999999999997E-2</v>
      </c>
      <c r="J110" s="37">
        <v>1.2E-2</v>
      </c>
      <c r="K110" s="37"/>
      <c r="L110" s="37"/>
      <c r="M110" s="37"/>
      <c r="N110" s="37">
        <v>8</v>
      </c>
      <c r="O110" s="37">
        <v>26</v>
      </c>
      <c r="P110" s="37">
        <v>5.6</v>
      </c>
      <c r="Q110" s="30">
        <v>37.200000000000003</v>
      </c>
      <c r="R110" s="38">
        <v>0.44</v>
      </c>
      <c r="S110" s="37">
        <v>1.28</v>
      </c>
      <c r="T110" s="269" t="s">
        <v>103</v>
      </c>
      <c r="W110" s="10"/>
      <c r="X110" s="10"/>
    </row>
    <row r="111" spans="2:24" ht="15.75" thickBot="1">
      <c r="B111" s="417"/>
      <c r="C111" s="39" t="s">
        <v>94</v>
      </c>
      <c r="D111" s="198">
        <v>30</v>
      </c>
      <c r="E111" s="239">
        <v>2</v>
      </c>
      <c r="F111" s="240">
        <v>0.36</v>
      </c>
      <c r="G111" s="103">
        <v>15.87</v>
      </c>
      <c r="H111" s="182">
        <v>74.7</v>
      </c>
      <c r="I111" s="38">
        <v>5.0999999999999997E-2</v>
      </c>
      <c r="J111" s="38">
        <v>2.4E-2</v>
      </c>
      <c r="K111" s="77"/>
      <c r="L111" s="38"/>
      <c r="M111" s="77"/>
      <c r="N111" s="38">
        <v>8.6999999999999993</v>
      </c>
      <c r="O111" s="77">
        <v>45</v>
      </c>
      <c r="P111" s="38">
        <v>14.1</v>
      </c>
      <c r="Q111" s="77">
        <v>70.5</v>
      </c>
      <c r="R111" s="84">
        <v>1.17</v>
      </c>
      <c r="S111" s="37">
        <v>15.3</v>
      </c>
      <c r="T111" s="269" t="s">
        <v>103</v>
      </c>
      <c r="W111" s="10"/>
      <c r="X111" s="10"/>
    </row>
    <row r="112" spans="2:24" ht="23.45" customHeight="1" thickBot="1">
      <c r="B112" s="58"/>
      <c r="C112" s="43" t="s">
        <v>13</v>
      </c>
      <c r="D112" s="260">
        <f>SUM(D105:D111)</f>
        <v>900</v>
      </c>
      <c r="E112" s="261">
        <f>SUM(SUM(E105:E111))</f>
        <v>29.000000000000004</v>
      </c>
      <c r="F112" s="262">
        <f>SUM(SUM(F105:F111))</f>
        <v>35.559999999999995</v>
      </c>
      <c r="G112" s="100">
        <f>SUM(SUM(G105:G111))</f>
        <v>110.87</v>
      </c>
      <c r="H112" s="200">
        <f>SUM(SUM(H105:H111))</f>
        <v>880.7</v>
      </c>
      <c r="I112" s="60">
        <f>SUM(SUM(I105:I111))</f>
        <v>0.28499999999999998</v>
      </c>
      <c r="J112" s="60">
        <f t="shared" ref="J112:S112" si="13">SUM(SUM(J105:J111))</f>
        <v>0.27600000000000002</v>
      </c>
      <c r="K112" s="60">
        <f t="shared" si="13"/>
        <v>0.32</v>
      </c>
      <c r="L112" s="60">
        <f t="shared" si="13"/>
        <v>124.5</v>
      </c>
      <c r="M112" s="60">
        <f t="shared" si="13"/>
        <v>9</v>
      </c>
      <c r="N112" s="60">
        <f t="shared" si="13"/>
        <v>293.5</v>
      </c>
      <c r="O112" s="60">
        <f t="shared" si="13"/>
        <v>422.6</v>
      </c>
      <c r="P112" s="60">
        <f t="shared" si="13"/>
        <v>102.69999999999997</v>
      </c>
      <c r="Q112" s="60">
        <f t="shared" si="13"/>
        <v>970.00000000000011</v>
      </c>
      <c r="R112" s="60">
        <f t="shared" si="13"/>
        <v>6.91</v>
      </c>
      <c r="S112" s="60">
        <f t="shared" si="13"/>
        <v>34.28</v>
      </c>
      <c r="T112" s="209"/>
      <c r="W112" s="10"/>
      <c r="X112" s="10"/>
    </row>
    <row r="113" spans="2:20" s="10" customFormat="1" ht="21" customHeight="1" thickBot="1">
      <c r="B113" s="66"/>
      <c r="C113" s="67" t="s">
        <v>14</v>
      </c>
      <c r="D113" s="204">
        <f>D104+D112</f>
        <v>1500</v>
      </c>
      <c r="E113" s="204">
        <f t="shared" ref="E113:R113" si="14">SUM(E104,E112)</f>
        <v>49.400000000000006</v>
      </c>
      <c r="F113" s="204">
        <f t="shared" si="14"/>
        <v>53.719999999999992</v>
      </c>
      <c r="G113" s="109">
        <f t="shared" si="14"/>
        <v>206.74</v>
      </c>
      <c r="H113" s="204">
        <f t="shared" si="14"/>
        <v>1510</v>
      </c>
      <c r="I113" s="109">
        <f t="shared" si="14"/>
        <v>0.59199999999999997</v>
      </c>
      <c r="J113" s="109">
        <f t="shared" si="14"/>
        <v>0.54200000000000004</v>
      </c>
      <c r="K113" s="109">
        <f t="shared" si="14"/>
        <v>0.39</v>
      </c>
      <c r="L113" s="109">
        <f t="shared" si="14"/>
        <v>155.15</v>
      </c>
      <c r="M113" s="109">
        <f t="shared" si="14"/>
        <v>9.86</v>
      </c>
      <c r="N113" s="109">
        <f t="shared" si="14"/>
        <v>650.79999999999995</v>
      </c>
      <c r="O113" s="109">
        <f t="shared" si="14"/>
        <v>806.40000000000009</v>
      </c>
      <c r="P113" s="109">
        <f t="shared" si="14"/>
        <v>185.39999999999998</v>
      </c>
      <c r="Q113" s="109">
        <f t="shared" si="14"/>
        <v>1366.4</v>
      </c>
      <c r="R113" s="109">
        <f t="shared" si="14"/>
        <v>10.86</v>
      </c>
      <c r="S113" s="109">
        <f>SUM(S104,S112)/1000</f>
        <v>5.6660000000000002E-2</v>
      </c>
      <c r="T113" s="207"/>
    </row>
    <row r="114" spans="2:20" s="10" customFormat="1" ht="36" customHeight="1" thickBot="1">
      <c r="B114" s="24"/>
      <c r="C114" s="70" t="s">
        <v>15</v>
      </c>
      <c r="D114" s="252"/>
      <c r="E114" s="253">
        <f>E113*100/90</f>
        <v>54.8888888888889</v>
      </c>
      <c r="F114" s="197">
        <f>F113*100/92</f>
        <v>58.391304347826079</v>
      </c>
      <c r="G114" s="72">
        <f>G113*100/383</f>
        <v>53.979112271540473</v>
      </c>
      <c r="H114" s="192">
        <f>H113*100/2720</f>
        <v>55.514705882352942</v>
      </c>
      <c r="I114" s="74">
        <f>I113*100/1.4</f>
        <v>42.285714285714285</v>
      </c>
      <c r="J114" s="71">
        <f>J113*100/1.6</f>
        <v>33.875</v>
      </c>
      <c r="K114" s="71">
        <f>K113*100/10</f>
        <v>3.9</v>
      </c>
      <c r="L114" s="71">
        <f>L113*100/900</f>
        <v>17.238888888888887</v>
      </c>
      <c r="M114" s="71">
        <f>M113*100/60</f>
        <v>16.433333333333334</v>
      </c>
      <c r="N114" s="71">
        <f>N113*100/1200</f>
        <v>54.233333333333327</v>
      </c>
      <c r="O114" s="71">
        <f>O113*100/1200</f>
        <v>67.200000000000017</v>
      </c>
      <c r="P114" s="71">
        <f>P113*100/300</f>
        <v>61.79999999999999</v>
      </c>
      <c r="Q114" s="71">
        <f>Q113*100/1200</f>
        <v>113.86666666666666</v>
      </c>
      <c r="R114" s="74">
        <f>R113*100/18</f>
        <v>60.333333333333336</v>
      </c>
      <c r="S114" s="74">
        <f>S113*100/0.1</f>
        <v>56.660000000000004</v>
      </c>
      <c r="T114" s="207"/>
    </row>
    <row r="115" spans="2:20" s="10" customFormat="1" ht="17.45" customHeight="1">
      <c r="B115" s="110"/>
      <c r="C115" s="111"/>
      <c r="D115" s="265"/>
      <c r="E115" s="206"/>
      <c r="F115" s="206"/>
      <c r="G115" s="112"/>
      <c r="H115" s="206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207"/>
    </row>
    <row r="116" spans="2:20" s="10" customFormat="1">
      <c r="B116" s="77"/>
      <c r="C116" s="78"/>
      <c r="D116" s="199"/>
      <c r="E116" s="199"/>
      <c r="F116" s="199"/>
      <c r="G116" s="91"/>
      <c r="H116" s="199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207"/>
    </row>
    <row r="117" spans="2:20" s="10" customFormat="1">
      <c r="B117" s="77"/>
      <c r="C117" s="78"/>
      <c r="D117" s="198"/>
      <c r="E117" s="207"/>
      <c r="F117" s="207"/>
      <c r="G117" s="69"/>
      <c r="H117" s="207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207"/>
    </row>
    <row r="118" spans="2:20" s="10" customFormat="1" ht="15.75" thickBot="1">
      <c r="B118" s="77"/>
      <c r="C118" s="78"/>
      <c r="D118" s="199"/>
      <c r="E118" s="199"/>
      <c r="F118" s="199"/>
      <c r="G118" s="91"/>
      <c r="H118" s="199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207"/>
    </row>
    <row r="119" spans="2:20" s="10" customFormat="1" ht="15" customHeight="1" thickBot="1">
      <c r="B119" s="405" t="s">
        <v>1</v>
      </c>
      <c r="C119" s="405" t="s">
        <v>2</v>
      </c>
      <c r="D119" s="407" t="s">
        <v>66</v>
      </c>
      <c r="E119" s="408" t="s">
        <v>54</v>
      </c>
      <c r="F119" s="409"/>
      <c r="G119" s="410"/>
      <c r="H119" s="407" t="s">
        <v>93</v>
      </c>
      <c r="I119" s="408" t="s">
        <v>55</v>
      </c>
      <c r="J119" s="409"/>
      <c r="K119" s="409"/>
      <c r="L119" s="409"/>
      <c r="M119" s="410"/>
      <c r="N119" s="408" t="s">
        <v>60</v>
      </c>
      <c r="O119" s="409"/>
      <c r="P119" s="409"/>
      <c r="Q119" s="409"/>
      <c r="R119" s="409"/>
      <c r="S119" s="410"/>
      <c r="T119" s="407" t="s">
        <v>3</v>
      </c>
    </row>
    <row r="120" spans="2:20" s="10" customFormat="1" ht="41.45" customHeight="1" thickBot="1">
      <c r="B120" s="406"/>
      <c r="C120" s="406"/>
      <c r="D120" s="401"/>
      <c r="E120" s="216" t="s">
        <v>4</v>
      </c>
      <c r="F120" s="216" t="s">
        <v>5</v>
      </c>
      <c r="G120" s="12" t="s">
        <v>6</v>
      </c>
      <c r="H120" s="401"/>
      <c r="I120" s="13" t="s">
        <v>56</v>
      </c>
      <c r="J120" s="13" t="s">
        <v>57</v>
      </c>
      <c r="K120" s="13" t="s">
        <v>68</v>
      </c>
      <c r="L120" s="13" t="s">
        <v>58</v>
      </c>
      <c r="M120" s="13" t="s">
        <v>59</v>
      </c>
      <c r="N120" s="13" t="s">
        <v>61</v>
      </c>
      <c r="O120" s="13" t="s">
        <v>62</v>
      </c>
      <c r="P120" s="13" t="s">
        <v>64</v>
      </c>
      <c r="Q120" s="13" t="s">
        <v>65</v>
      </c>
      <c r="R120" s="13" t="s">
        <v>63</v>
      </c>
      <c r="S120" s="13" t="s">
        <v>67</v>
      </c>
      <c r="T120" s="401"/>
    </row>
    <row r="121" spans="2:20" s="10" customFormat="1">
      <c r="B121" s="14"/>
      <c r="C121" s="15" t="s">
        <v>29</v>
      </c>
      <c r="D121" s="398"/>
      <c r="E121" s="398"/>
      <c r="F121" s="398"/>
      <c r="G121" s="414"/>
      <c r="H121" s="398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403"/>
    </row>
    <row r="122" spans="2:20" s="10" customFormat="1" ht="15" customHeight="1" thickBot="1">
      <c r="B122" s="17"/>
      <c r="C122" s="79" t="s">
        <v>28</v>
      </c>
      <c r="D122" s="419"/>
      <c r="E122" s="419"/>
      <c r="F122" s="419"/>
      <c r="G122" s="420"/>
      <c r="H122" s="4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404"/>
    </row>
    <row r="123" spans="2:20" s="10" customFormat="1" ht="16.5" thickBot="1">
      <c r="B123" s="44"/>
      <c r="C123" s="21" t="s">
        <v>100</v>
      </c>
      <c r="D123" s="173">
        <v>60</v>
      </c>
      <c r="E123" s="228">
        <v>7.6</v>
      </c>
      <c r="F123" s="229">
        <v>7.1</v>
      </c>
      <c r="G123" s="23">
        <v>20.6</v>
      </c>
      <c r="H123" s="173">
        <v>177.6</v>
      </c>
      <c r="I123" s="25">
        <v>7.1999999999999995E-2</v>
      </c>
      <c r="J123" s="25">
        <v>0.08</v>
      </c>
      <c r="K123" s="24">
        <v>0</v>
      </c>
      <c r="L123" s="25">
        <v>0.05</v>
      </c>
      <c r="M123" s="25">
        <v>0.32</v>
      </c>
      <c r="N123" s="26">
        <v>210</v>
      </c>
      <c r="O123" s="27">
        <v>142</v>
      </c>
      <c r="P123" s="27">
        <v>23.2</v>
      </c>
      <c r="Q123" s="27"/>
      <c r="R123" s="27">
        <v>0.94</v>
      </c>
      <c r="S123" s="27">
        <v>0</v>
      </c>
      <c r="T123" s="322" t="s">
        <v>103</v>
      </c>
    </row>
    <row r="124" spans="2:20" s="10" customFormat="1" ht="16.5" thickBot="1">
      <c r="B124" s="28"/>
      <c r="C124" s="29" t="s">
        <v>190</v>
      </c>
      <c r="D124" s="40">
        <v>230</v>
      </c>
      <c r="E124" s="381">
        <v>9.6999999999999993</v>
      </c>
      <c r="F124" s="30">
        <v>13.2</v>
      </c>
      <c r="G124" s="38">
        <v>8.6999999999999993</v>
      </c>
      <c r="H124" s="113">
        <v>192</v>
      </c>
      <c r="I124" s="25">
        <v>0.13</v>
      </c>
      <c r="J124" s="26">
        <v>0.15</v>
      </c>
      <c r="K124" s="26">
        <v>7.0000000000000007E-2</v>
      </c>
      <c r="L124" s="32">
        <v>69.099999999999994</v>
      </c>
      <c r="M124" s="26"/>
      <c r="N124" s="32">
        <v>144.5</v>
      </c>
      <c r="O124" s="26">
        <v>204.4</v>
      </c>
      <c r="P124" s="32">
        <v>22.9</v>
      </c>
      <c r="Q124" s="26">
        <v>302</v>
      </c>
      <c r="R124" s="26">
        <v>2.9</v>
      </c>
      <c r="S124" s="27">
        <v>6.5</v>
      </c>
      <c r="T124" s="322" t="s">
        <v>89</v>
      </c>
    </row>
    <row r="125" spans="2:20" s="10" customFormat="1" ht="16.5" thickBot="1">
      <c r="B125" s="44"/>
      <c r="C125" s="29" t="s">
        <v>99</v>
      </c>
      <c r="D125" s="263">
        <v>200</v>
      </c>
      <c r="E125" s="231">
        <v>0.1</v>
      </c>
      <c r="F125" s="232">
        <v>0</v>
      </c>
      <c r="G125" s="33">
        <v>9</v>
      </c>
      <c r="H125" s="175">
        <v>36</v>
      </c>
      <c r="I125" s="101">
        <v>0.04</v>
      </c>
      <c r="J125" s="101">
        <v>0.01</v>
      </c>
      <c r="K125" s="101"/>
      <c r="L125" s="101">
        <v>0.3</v>
      </c>
      <c r="M125" s="101">
        <v>0.04</v>
      </c>
      <c r="N125" s="101">
        <v>4.5</v>
      </c>
      <c r="O125" s="101">
        <v>7.2</v>
      </c>
      <c r="P125" s="101">
        <v>3.8</v>
      </c>
      <c r="Q125" s="101">
        <v>20.8</v>
      </c>
      <c r="R125" s="102">
        <v>0.7</v>
      </c>
      <c r="S125" s="101">
        <v>0</v>
      </c>
      <c r="T125" s="323">
        <v>376</v>
      </c>
    </row>
    <row r="126" spans="2:20" s="10" customFormat="1" ht="16.5" thickBot="1">
      <c r="B126" s="44"/>
      <c r="C126" s="29" t="s">
        <v>173</v>
      </c>
      <c r="D126" s="177">
        <v>100</v>
      </c>
      <c r="E126" s="302">
        <v>1.5</v>
      </c>
      <c r="F126" s="303">
        <v>0.5</v>
      </c>
      <c r="G126" s="293">
        <v>21</v>
      </c>
      <c r="H126" s="293">
        <v>94.5</v>
      </c>
      <c r="I126" s="284">
        <v>0.04</v>
      </c>
      <c r="J126" s="285">
        <v>0.05</v>
      </c>
      <c r="K126" s="285"/>
      <c r="L126" s="285">
        <v>20</v>
      </c>
      <c r="M126" s="285">
        <v>10</v>
      </c>
      <c r="N126" s="285">
        <v>8</v>
      </c>
      <c r="O126" s="285">
        <v>28</v>
      </c>
      <c r="P126" s="285">
        <v>42</v>
      </c>
      <c r="Q126" s="285">
        <v>348</v>
      </c>
      <c r="R126" s="285">
        <v>0.6</v>
      </c>
      <c r="S126" s="285">
        <v>0.05</v>
      </c>
      <c r="T126" s="209">
        <v>338</v>
      </c>
    </row>
    <row r="127" spans="2:20" s="10" customFormat="1" ht="16.5" thickBot="1">
      <c r="B127" s="52"/>
      <c r="C127" s="29"/>
      <c r="D127" s="340"/>
      <c r="E127" s="341"/>
      <c r="F127" s="341"/>
      <c r="G127" s="342"/>
      <c r="H127" s="341"/>
      <c r="I127" s="343"/>
      <c r="J127" s="318"/>
      <c r="K127" s="318"/>
      <c r="L127" s="318"/>
      <c r="M127" s="318"/>
      <c r="N127" s="318"/>
      <c r="O127" s="318"/>
      <c r="P127" s="318"/>
      <c r="Q127" s="318"/>
      <c r="R127" s="319"/>
      <c r="S127" s="320"/>
      <c r="T127" s="329"/>
    </row>
    <row r="128" spans="2:20" s="10" customFormat="1" ht="19.149999999999999" customHeight="1" thickBot="1">
      <c r="B128" s="42" t="s">
        <v>10</v>
      </c>
      <c r="C128" s="43" t="s">
        <v>11</v>
      </c>
      <c r="D128" s="250">
        <f>SUM(D123:D127)</f>
        <v>590</v>
      </c>
      <c r="E128" s="166">
        <f t="shared" ref="E128:S128" si="15">SUM(E123:E127)</f>
        <v>18.899999999999999</v>
      </c>
      <c r="F128" s="169">
        <f t="shared" si="15"/>
        <v>20.799999999999997</v>
      </c>
      <c r="G128" s="87">
        <f t="shared" si="15"/>
        <v>59.3</v>
      </c>
      <c r="H128" s="169">
        <f t="shared" si="15"/>
        <v>500.1</v>
      </c>
      <c r="I128" s="87">
        <f t="shared" si="15"/>
        <v>0.28200000000000003</v>
      </c>
      <c r="J128" s="87">
        <f t="shared" si="15"/>
        <v>0.28999999999999998</v>
      </c>
      <c r="K128" s="87">
        <f t="shared" si="15"/>
        <v>7.0000000000000007E-2</v>
      </c>
      <c r="L128" s="87">
        <f t="shared" si="15"/>
        <v>89.449999999999989</v>
      </c>
      <c r="M128" s="87">
        <f t="shared" si="15"/>
        <v>10.36</v>
      </c>
      <c r="N128" s="87">
        <f t="shared" si="15"/>
        <v>367</v>
      </c>
      <c r="O128" s="87">
        <f t="shared" si="15"/>
        <v>381.59999999999997</v>
      </c>
      <c r="P128" s="87">
        <f t="shared" si="15"/>
        <v>91.899999999999991</v>
      </c>
      <c r="Q128" s="87">
        <f t="shared" si="15"/>
        <v>670.8</v>
      </c>
      <c r="R128" s="87">
        <f t="shared" si="15"/>
        <v>5.14</v>
      </c>
      <c r="S128" s="87">
        <f t="shared" si="15"/>
        <v>6.55</v>
      </c>
      <c r="T128" s="324"/>
    </row>
    <row r="129" spans="2:24" ht="15.6" customHeight="1" thickBot="1">
      <c r="B129" s="44"/>
      <c r="C129" s="7" t="s">
        <v>84</v>
      </c>
      <c r="D129" s="36">
        <v>100</v>
      </c>
      <c r="E129" s="24">
        <v>1</v>
      </c>
      <c r="F129" s="24">
        <v>3.5</v>
      </c>
      <c r="G129" s="22">
        <v>6.3</v>
      </c>
      <c r="H129" s="22">
        <v>61</v>
      </c>
      <c r="I129" s="47">
        <v>0.1</v>
      </c>
      <c r="J129" s="47">
        <v>0.11</v>
      </c>
      <c r="K129" s="47"/>
      <c r="L129" s="47">
        <v>159.5</v>
      </c>
      <c r="M129" s="47">
        <v>33.299999999999997</v>
      </c>
      <c r="N129" s="47">
        <v>20</v>
      </c>
      <c r="O129" s="47">
        <v>30.8</v>
      </c>
      <c r="P129" s="47">
        <v>12.6</v>
      </c>
      <c r="Q129" s="48">
        <v>210.6</v>
      </c>
      <c r="R129" s="49">
        <v>0.7</v>
      </c>
      <c r="S129" s="47">
        <v>1.1000000000000001</v>
      </c>
      <c r="T129" s="269" t="s">
        <v>103</v>
      </c>
      <c r="W129" s="10"/>
      <c r="X129" s="10"/>
    </row>
    <row r="130" spans="2:24" ht="16.5" thickBot="1">
      <c r="B130" s="28"/>
      <c r="C130" s="29" t="s">
        <v>191</v>
      </c>
      <c r="D130" s="77">
        <v>250</v>
      </c>
      <c r="E130" s="378">
        <v>8.3000000000000007</v>
      </c>
      <c r="F130" s="88">
        <v>5.75</v>
      </c>
      <c r="G130" s="88">
        <v>20.350000000000001</v>
      </c>
      <c r="H130" s="379">
        <v>166.5</v>
      </c>
      <c r="I130" s="51">
        <v>0.06</v>
      </c>
      <c r="J130" s="49">
        <v>0.06</v>
      </c>
      <c r="K130" s="48"/>
      <c r="L130" s="49">
        <v>2.1</v>
      </c>
      <c r="M130" s="48">
        <v>3.7</v>
      </c>
      <c r="N130" s="49">
        <v>17.3</v>
      </c>
      <c r="O130" s="48">
        <v>46.7</v>
      </c>
      <c r="P130" s="49">
        <v>17</v>
      </c>
      <c r="Q130" s="48">
        <v>405.8</v>
      </c>
      <c r="R130" s="49">
        <v>0.8</v>
      </c>
      <c r="S130" s="47">
        <v>4</v>
      </c>
      <c r="T130" s="209">
        <v>129</v>
      </c>
      <c r="W130" s="10"/>
      <c r="X130" s="10"/>
    </row>
    <row r="131" spans="2:24" ht="18.95" customHeight="1" thickBot="1">
      <c r="B131" s="62" t="s">
        <v>12</v>
      </c>
      <c r="C131" s="97" t="s">
        <v>83</v>
      </c>
      <c r="D131" s="177">
        <v>100</v>
      </c>
      <c r="E131" s="189">
        <v>13.8</v>
      </c>
      <c r="F131" s="189">
        <v>10.1</v>
      </c>
      <c r="G131" s="38">
        <v>2.6</v>
      </c>
      <c r="H131" s="176">
        <v>156.5</v>
      </c>
      <c r="I131" s="37">
        <v>7.0000000000000007E-2</v>
      </c>
      <c r="J131" s="37">
        <v>0.11</v>
      </c>
      <c r="K131" s="37">
        <v>0.22600000000000001</v>
      </c>
      <c r="L131" s="37">
        <v>22.1</v>
      </c>
      <c r="M131" s="37"/>
      <c r="N131" s="37">
        <v>77.8</v>
      </c>
      <c r="O131" s="37">
        <v>135.69999999999999</v>
      </c>
      <c r="P131" s="37">
        <v>17.399999999999999</v>
      </c>
      <c r="Q131" s="30">
        <v>160.6</v>
      </c>
      <c r="R131" s="38">
        <v>0.5</v>
      </c>
      <c r="S131" s="37">
        <v>14.9</v>
      </c>
      <c r="T131" s="202" t="s">
        <v>141</v>
      </c>
      <c r="W131" s="10"/>
      <c r="X131" s="10"/>
    </row>
    <row r="132" spans="2:24" ht="15.75" thickBot="1">
      <c r="B132" s="62"/>
      <c r="C132" s="29" t="s">
        <v>25</v>
      </c>
      <c r="D132" s="38">
        <v>150</v>
      </c>
      <c r="E132" s="56">
        <v>4.8</v>
      </c>
      <c r="F132" s="56">
        <v>6</v>
      </c>
      <c r="G132" s="56">
        <v>49.3</v>
      </c>
      <c r="H132" s="89">
        <v>270.5</v>
      </c>
      <c r="I132" s="55">
        <v>0.04</v>
      </c>
      <c r="J132" s="89">
        <v>0.04</v>
      </c>
      <c r="K132" s="55">
        <v>0.09</v>
      </c>
      <c r="L132" s="89">
        <v>35.4</v>
      </c>
      <c r="M132" s="55">
        <v>0.4</v>
      </c>
      <c r="N132" s="89">
        <v>19.100000000000001</v>
      </c>
      <c r="O132" s="55">
        <v>96</v>
      </c>
      <c r="P132" s="57">
        <v>32</v>
      </c>
      <c r="Q132" s="89">
        <v>61.3</v>
      </c>
      <c r="R132" s="55">
        <v>0.13</v>
      </c>
      <c r="S132" s="55">
        <v>1.1000000000000001</v>
      </c>
      <c r="T132" s="269">
        <v>304</v>
      </c>
      <c r="W132" s="10"/>
      <c r="X132" s="10"/>
    </row>
    <row r="133" spans="2:24" ht="15.95" customHeight="1" thickBot="1">
      <c r="B133" s="52"/>
      <c r="C133" s="29" t="s">
        <v>71</v>
      </c>
      <c r="D133" s="199">
        <v>200</v>
      </c>
      <c r="E133" s="267">
        <v>1</v>
      </c>
      <c r="F133" s="199">
        <v>0.1</v>
      </c>
      <c r="G133" s="90">
        <v>15.5</v>
      </c>
      <c r="H133" s="199">
        <v>67</v>
      </c>
      <c r="I133" s="294">
        <v>0.01</v>
      </c>
      <c r="J133" s="295" t="s">
        <v>121</v>
      </c>
      <c r="K133" s="295" t="s">
        <v>27</v>
      </c>
      <c r="L133" s="295" t="s">
        <v>120</v>
      </c>
      <c r="M133" s="295">
        <v>0.2</v>
      </c>
      <c r="N133" s="295">
        <v>20.100000000000001</v>
      </c>
      <c r="O133" s="295">
        <v>19.2</v>
      </c>
      <c r="P133" s="295">
        <v>14.4</v>
      </c>
      <c r="Q133" s="295" t="s">
        <v>27</v>
      </c>
      <c r="R133" s="295">
        <v>0.69</v>
      </c>
      <c r="S133" s="296" t="s">
        <v>122</v>
      </c>
      <c r="T133" s="327">
        <v>349</v>
      </c>
      <c r="W133" s="10"/>
      <c r="X133" s="10"/>
    </row>
    <row r="134" spans="2:24" ht="15.75" thickBot="1">
      <c r="B134" s="44"/>
      <c r="C134" s="29" t="s">
        <v>69</v>
      </c>
      <c r="D134" s="176">
        <v>30</v>
      </c>
      <c r="E134" s="201">
        <v>3.2</v>
      </c>
      <c r="F134" s="177">
        <v>0.4</v>
      </c>
      <c r="G134" s="38">
        <v>18.399999999999999</v>
      </c>
      <c r="H134" s="177">
        <v>90</v>
      </c>
      <c r="I134" s="38">
        <v>4.3999999999999997E-2</v>
      </c>
      <c r="J134" s="37">
        <v>1.2E-2</v>
      </c>
      <c r="K134" s="37"/>
      <c r="L134" s="37"/>
      <c r="M134" s="37"/>
      <c r="N134" s="37">
        <v>8</v>
      </c>
      <c r="O134" s="37">
        <v>26</v>
      </c>
      <c r="P134" s="37">
        <v>5.6</v>
      </c>
      <c r="Q134" s="30">
        <v>37.200000000000003</v>
      </c>
      <c r="R134" s="38">
        <v>0.44</v>
      </c>
      <c r="S134" s="37">
        <v>1.28</v>
      </c>
      <c r="T134" s="325" t="s">
        <v>103</v>
      </c>
      <c r="W134" s="10"/>
      <c r="X134" s="10"/>
    </row>
    <row r="135" spans="2:24" ht="15.75" thickBot="1">
      <c r="B135" s="44"/>
      <c r="C135" s="39" t="s">
        <v>94</v>
      </c>
      <c r="D135" s="189">
        <v>30</v>
      </c>
      <c r="E135" s="189">
        <v>2.66</v>
      </c>
      <c r="F135" s="201">
        <v>0.48</v>
      </c>
      <c r="G135" s="37">
        <v>21.2</v>
      </c>
      <c r="H135" s="176">
        <v>99.6</v>
      </c>
      <c r="I135" s="41">
        <v>6.8000000000000005E-2</v>
      </c>
      <c r="J135" s="41">
        <v>3.2000000000000001E-2</v>
      </c>
      <c r="K135" s="41"/>
      <c r="L135" s="41"/>
      <c r="M135" s="41"/>
      <c r="N135" s="41">
        <v>11.6</v>
      </c>
      <c r="O135" s="41">
        <v>60</v>
      </c>
      <c r="P135" s="41">
        <v>18.8</v>
      </c>
      <c r="Q135" s="41">
        <v>94</v>
      </c>
      <c r="R135" s="41">
        <v>1.56</v>
      </c>
      <c r="S135" s="41">
        <v>20.399999999999999</v>
      </c>
      <c r="T135" s="326" t="s">
        <v>103</v>
      </c>
      <c r="W135" s="10"/>
      <c r="X135" s="10"/>
    </row>
    <row r="136" spans="2:24" ht="21.6" customHeight="1" thickBot="1">
      <c r="B136" s="58"/>
      <c r="C136" s="43" t="s">
        <v>13</v>
      </c>
      <c r="D136" s="260">
        <f>SUM(D129:D135)</f>
        <v>860</v>
      </c>
      <c r="E136" s="261">
        <f>SUM(SUM(E129:E135))</f>
        <v>34.760000000000005</v>
      </c>
      <c r="F136" s="262">
        <f>SUM(SUM(F129:F135))</f>
        <v>26.330000000000002</v>
      </c>
      <c r="G136" s="200">
        <f>SUM(SUM(G129:G135))</f>
        <v>133.64999999999998</v>
      </c>
      <c r="H136" s="200">
        <f>SUM(SUM(H129:H135))</f>
        <v>911.1</v>
      </c>
      <c r="I136" s="60">
        <f t="shared" ref="I136:S136" si="16">SUM(SUM(I129:I135))</f>
        <v>0.39200000000000002</v>
      </c>
      <c r="J136" s="60">
        <f t="shared" si="16"/>
        <v>0.36399999999999999</v>
      </c>
      <c r="K136" s="60">
        <f t="shared" si="16"/>
        <v>0.316</v>
      </c>
      <c r="L136" s="60">
        <f t="shared" si="16"/>
        <v>219.1</v>
      </c>
      <c r="M136" s="60">
        <f t="shared" si="16"/>
        <v>37.6</v>
      </c>
      <c r="N136" s="60">
        <f t="shared" si="16"/>
        <v>173.89999999999998</v>
      </c>
      <c r="O136" s="60">
        <f t="shared" si="16"/>
        <v>414.4</v>
      </c>
      <c r="P136" s="60">
        <f t="shared" si="16"/>
        <v>117.8</v>
      </c>
      <c r="Q136" s="60">
        <f t="shared" si="16"/>
        <v>969.5</v>
      </c>
      <c r="R136" s="60">
        <f t="shared" si="16"/>
        <v>4.82</v>
      </c>
      <c r="S136" s="60">
        <f t="shared" si="16"/>
        <v>42.78</v>
      </c>
      <c r="T136" s="327"/>
      <c r="W136" s="10"/>
      <c r="X136" s="10"/>
    </row>
    <row r="137" spans="2:24" ht="16.5" thickBot="1">
      <c r="B137" s="66"/>
      <c r="C137" s="154" t="s">
        <v>14</v>
      </c>
      <c r="D137" s="191">
        <f>D136+D128</f>
        <v>1450</v>
      </c>
      <c r="E137" s="191">
        <f t="shared" ref="E137:R137" si="17">SUM(E128,E136)</f>
        <v>53.660000000000004</v>
      </c>
      <c r="F137" s="191">
        <f t="shared" si="17"/>
        <v>47.129999999999995</v>
      </c>
      <c r="G137" s="68">
        <f t="shared" si="17"/>
        <v>192.95</v>
      </c>
      <c r="H137" s="191">
        <f t="shared" si="17"/>
        <v>1411.2</v>
      </c>
      <c r="I137" s="68">
        <f t="shared" si="17"/>
        <v>0.67400000000000004</v>
      </c>
      <c r="J137" s="68">
        <f t="shared" si="17"/>
        <v>0.65399999999999991</v>
      </c>
      <c r="K137" s="68">
        <f t="shared" si="17"/>
        <v>0.38600000000000001</v>
      </c>
      <c r="L137" s="68">
        <f t="shared" si="17"/>
        <v>308.54999999999995</v>
      </c>
      <c r="M137" s="68">
        <f t="shared" si="17"/>
        <v>47.96</v>
      </c>
      <c r="N137" s="68">
        <f t="shared" si="17"/>
        <v>540.9</v>
      </c>
      <c r="O137" s="68">
        <f t="shared" si="17"/>
        <v>796</v>
      </c>
      <c r="P137" s="68">
        <f t="shared" si="17"/>
        <v>209.7</v>
      </c>
      <c r="Q137" s="68">
        <f t="shared" si="17"/>
        <v>1640.3</v>
      </c>
      <c r="R137" s="68">
        <f t="shared" si="17"/>
        <v>9.9600000000000009</v>
      </c>
      <c r="S137" s="68">
        <f>SUM(S128,S136)/1000</f>
        <v>4.9329999999999999E-2</v>
      </c>
      <c r="T137" s="207"/>
      <c r="W137" s="10"/>
      <c r="X137" s="10"/>
    </row>
    <row r="138" spans="2:24" ht="35.1" customHeight="1" thickBot="1">
      <c r="B138" s="24"/>
      <c r="C138" s="70" t="s">
        <v>15</v>
      </c>
      <c r="D138" s="252"/>
      <c r="E138" s="253">
        <f>E137*100/90</f>
        <v>59.62222222222222</v>
      </c>
      <c r="F138" s="197">
        <f>F137*100/92</f>
        <v>51.228260869565219</v>
      </c>
      <c r="G138" s="72">
        <f>G137*100/383</f>
        <v>50.378590078328983</v>
      </c>
      <c r="H138" s="192">
        <f>H137*100/2720</f>
        <v>51.882352941176471</v>
      </c>
      <c r="I138" s="74">
        <f>I137*100/1.4</f>
        <v>48.142857142857153</v>
      </c>
      <c r="J138" s="71">
        <f>J137*100/1.6</f>
        <v>40.874999999999993</v>
      </c>
      <c r="K138" s="71">
        <f>K137*100/10</f>
        <v>3.8600000000000003</v>
      </c>
      <c r="L138" s="71">
        <f>L137*100/900</f>
        <v>34.283333333333331</v>
      </c>
      <c r="M138" s="71">
        <f>M137*100/60</f>
        <v>79.933333333333337</v>
      </c>
      <c r="N138" s="71">
        <f>N137*100/1200</f>
        <v>45.075000000000003</v>
      </c>
      <c r="O138" s="71">
        <f>O137*100/1200</f>
        <v>66.333333333333329</v>
      </c>
      <c r="P138" s="71">
        <f>P137*100/300</f>
        <v>69.900000000000006</v>
      </c>
      <c r="Q138" s="71">
        <f>Q137*100/1200</f>
        <v>136.69166666666666</v>
      </c>
      <c r="R138" s="74">
        <f>R137*100/18</f>
        <v>55.333333333333343</v>
      </c>
      <c r="S138" s="74">
        <f>S137*100/0.1</f>
        <v>49.33</v>
      </c>
      <c r="T138" s="207"/>
      <c r="W138" s="10"/>
      <c r="X138" s="10"/>
    </row>
    <row r="139" spans="2:24" ht="15.75">
      <c r="B139" s="110"/>
      <c r="C139" s="111"/>
      <c r="D139" s="244"/>
      <c r="E139" s="185"/>
      <c r="F139" s="185"/>
      <c r="G139" s="76"/>
      <c r="H139" s="185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207"/>
      <c r="W139" s="10"/>
      <c r="X139" s="10"/>
    </row>
    <row r="140" spans="2:24" ht="15.75" thickBot="1">
      <c r="B140" s="77"/>
      <c r="C140" s="77"/>
      <c r="D140" s="268"/>
      <c r="E140" s="199"/>
      <c r="F140" s="199"/>
      <c r="G140" s="91"/>
      <c r="H140" s="199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199"/>
      <c r="U140" s="69"/>
      <c r="W140" s="10"/>
      <c r="X140" s="10"/>
    </row>
    <row r="141" spans="2:24" ht="15" customHeight="1" thickBot="1">
      <c r="B141" s="405" t="s">
        <v>1</v>
      </c>
      <c r="C141" s="405" t="s">
        <v>2</v>
      </c>
      <c r="D141" s="407" t="s">
        <v>66</v>
      </c>
      <c r="E141" s="408" t="s">
        <v>54</v>
      </c>
      <c r="F141" s="409"/>
      <c r="G141" s="410"/>
      <c r="H141" s="407" t="s">
        <v>93</v>
      </c>
      <c r="I141" s="408" t="s">
        <v>55</v>
      </c>
      <c r="J141" s="409"/>
      <c r="K141" s="409"/>
      <c r="L141" s="409"/>
      <c r="M141" s="410"/>
      <c r="N141" s="408" t="s">
        <v>60</v>
      </c>
      <c r="O141" s="409"/>
      <c r="P141" s="409"/>
      <c r="Q141" s="409"/>
      <c r="R141" s="409"/>
      <c r="S141" s="410"/>
      <c r="T141" s="407" t="s">
        <v>3</v>
      </c>
      <c r="W141" s="10"/>
      <c r="X141" s="10"/>
    </row>
    <row r="142" spans="2:24" ht="39.6" customHeight="1" thickBot="1">
      <c r="B142" s="406"/>
      <c r="C142" s="406"/>
      <c r="D142" s="401"/>
      <c r="E142" s="216" t="s">
        <v>4</v>
      </c>
      <c r="F142" s="216" t="s">
        <v>5</v>
      </c>
      <c r="G142" s="12" t="s">
        <v>6</v>
      </c>
      <c r="H142" s="401"/>
      <c r="I142" s="13" t="s">
        <v>56</v>
      </c>
      <c r="J142" s="13" t="s">
        <v>57</v>
      </c>
      <c r="K142" s="13" t="s">
        <v>68</v>
      </c>
      <c r="L142" s="13" t="s">
        <v>58</v>
      </c>
      <c r="M142" s="13" t="s">
        <v>59</v>
      </c>
      <c r="N142" s="13" t="s">
        <v>61</v>
      </c>
      <c r="O142" s="13" t="s">
        <v>62</v>
      </c>
      <c r="P142" s="13" t="s">
        <v>64</v>
      </c>
      <c r="Q142" s="13" t="s">
        <v>65</v>
      </c>
      <c r="R142" s="13" t="s">
        <v>63</v>
      </c>
      <c r="S142" s="13" t="s">
        <v>67</v>
      </c>
      <c r="T142" s="401"/>
      <c r="W142" s="10"/>
      <c r="X142" s="10"/>
    </row>
    <row r="143" spans="2:24">
      <c r="B143" s="14"/>
      <c r="C143" s="15" t="s">
        <v>29</v>
      </c>
      <c r="D143" s="398"/>
      <c r="E143" s="398"/>
      <c r="F143" s="398"/>
      <c r="G143" s="414"/>
      <c r="H143" s="398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403"/>
      <c r="W143" s="10"/>
      <c r="X143" s="10"/>
    </row>
    <row r="144" spans="2:24" ht="15.75" thickBot="1">
      <c r="B144" s="17"/>
      <c r="C144" s="79" t="s">
        <v>30</v>
      </c>
      <c r="D144" s="399"/>
      <c r="E144" s="399"/>
      <c r="F144" s="399"/>
      <c r="G144" s="415"/>
      <c r="H144" s="399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404"/>
      <c r="W144" s="10"/>
      <c r="X144" s="10"/>
    </row>
    <row r="145" spans="2:24" ht="16.5" thickBot="1">
      <c r="B145" s="81"/>
      <c r="C145" s="120" t="s">
        <v>165</v>
      </c>
      <c r="D145" s="269">
        <v>200</v>
      </c>
      <c r="E145" s="209">
        <v>11</v>
      </c>
      <c r="F145" s="209">
        <v>9.3000000000000007</v>
      </c>
      <c r="G145" s="36">
        <v>47.9</v>
      </c>
      <c r="H145" s="209">
        <v>318.5</v>
      </c>
      <c r="I145" s="25">
        <v>4.2999999999999997E-2</v>
      </c>
      <c r="J145" s="26">
        <v>0.26600000000000001</v>
      </c>
      <c r="K145" s="32">
        <v>1.333</v>
      </c>
      <c r="L145" s="26">
        <v>15.76</v>
      </c>
      <c r="M145" s="32"/>
      <c r="N145" s="26">
        <v>33.340000000000003</v>
      </c>
      <c r="O145" s="32">
        <v>116.3</v>
      </c>
      <c r="P145" s="26">
        <v>7.27</v>
      </c>
      <c r="Q145" s="32">
        <v>84.85</v>
      </c>
      <c r="R145" s="26">
        <v>1.5</v>
      </c>
      <c r="S145" s="26">
        <v>0</v>
      </c>
      <c r="T145" s="201" t="s">
        <v>179</v>
      </c>
      <c r="W145" s="10"/>
      <c r="X145" s="10"/>
    </row>
    <row r="146" spans="2:24" ht="30.75" thickBot="1">
      <c r="B146" s="44"/>
      <c r="C146" s="120" t="s">
        <v>163</v>
      </c>
      <c r="D146" s="270">
        <v>100</v>
      </c>
      <c r="E146" s="271">
        <v>14.1</v>
      </c>
      <c r="F146" s="271">
        <v>6.3</v>
      </c>
      <c r="G146" s="83">
        <v>4.4000000000000004</v>
      </c>
      <c r="H146" s="210">
        <v>131.30000000000001</v>
      </c>
      <c r="I146" s="25">
        <v>7.4999999999999997E-2</v>
      </c>
      <c r="J146" s="26">
        <v>0.21</v>
      </c>
      <c r="K146" s="32">
        <v>7.0000000000000007E-2</v>
      </c>
      <c r="L146" s="26">
        <v>32.9</v>
      </c>
      <c r="M146" s="32">
        <v>0.9</v>
      </c>
      <c r="N146" s="26">
        <v>194.6</v>
      </c>
      <c r="O146" s="32">
        <v>151.25</v>
      </c>
      <c r="P146" s="26">
        <v>2425</v>
      </c>
      <c r="Q146" s="32">
        <v>232</v>
      </c>
      <c r="R146" s="26">
        <v>0.45</v>
      </c>
      <c r="S146" s="27">
        <v>16</v>
      </c>
      <c r="T146" s="209" t="s">
        <v>180</v>
      </c>
      <c r="W146" s="10"/>
      <c r="X146" s="10"/>
    </row>
    <row r="147" spans="2:24" ht="16.5" thickBot="1">
      <c r="B147" s="13" t="s">
        <v>20</v>
      </c>
      <c r="C147" s="29" t="s">
        <v>164</v>
      </c>
      <c r="D147" s="230">
        <v>200</v>
      </c>
      <c r="E147" s="231">
        <v>3.8</v>
      </c>
      <c r="F147" s="232">
        <v>3.5</v>
      </c>
      <c r="G147" s="33">
        <v>11.2</v>
      </c>
      <c r="H147" s="175">
        <v>65.3</v>
      </c>
      <c r="I147" s="34">
        <v>0.04</v>
      </c>
      <c r="J147" s="35">
        <v>0.17</v>
      </c>
      <c r="K147" s="35"/>
      <c r="L147" s="35">
        <v>15.6</v>
      </c>
      <c r="M147" s="35">
        <v>0.68</v>
      </c>
      <c r="N147" s="35">
        <v>143</v>
      </c>
      <c r="O147" s="35">
        <v>130</v>
      </c>
      <c r="P147" s="35">
        <v>34</v>
      </c>
      <c r="Q147" s="35">
        <v>220</v>
      </c>
      <c r="R147" s="34">
        <v>1</v>
      </c>
      <c r="S147" s="35">
        <v>5.2</v>
      </c>
      <c r="T147" s="209">
        <v>382</v>
      </c>
      <c r="W147" s="10"/>
      <c r="X147" s="10"/>
    </row>
    <row r="148" spans="2:24" ht="15.75" thickBot="1">
      <c r="B148" s="52"/>
      <c r="C148" s="29" t="s">
        <v>69</v>
      </c>
      <c r="D148" s="176">
        <v>40</v>
      </c>
      <c r="E148" s="201">
        <v>3.2</v>
      </c>
      <c r="F148" s="177">
        <v>0.4</v>
      </c>
      <c r="G148" s="38">
        <v>18.399999999999999</v>
      </c>
      <c r="H148" s="177">
        <v>90</v>
      </c>
      <c r="I148" s="38">
        <v>4.3999999999999997E-2</v>
      </c>
      <c r="J148" s="37">
        <v>1.2E-2</v>
      </c>
      <c r="K148" s="37"/>
      <c r="L148" s="37"/>
      <c r="M148" s="37"/>
      <c r="N148" s="37">
        <v>8</v>
      </c>
      <c r="O148" s="37">
        <v>26</v>
      </c>
      <c r="P148" s="37">
        <v>5.6</v>
      </c>
      <c r="Q148" s="30">
        <v>37.200000000000003</v>
      </c>
      <c r="R148" s="38">
        <v>0.44</v>
      </c>
      <c r="S148" s="37">
        <v>1.28</v>
      </c>
      <c r="T148" s="269" t="s">
        <v>103</v>
      </c>
      <c r="W148" s="10"/>
      <c r="X148" s="10"/>
    </row>
    <row r="149" spans="2:24" s="172" customFormat="1" ht="15.75" thickBot="1">
      <c r="B149" s="299"/>
      <c r="C149" s="300" t="s">
        <v>126</v>
      </c>
      <c r="D149" s="189">
        <v>33</v>
      </c>
      <c r="E149" s="201">
        <v>0.3</v>
      </c>
      <c r="F149" s="201"/>
      <c r="G149" s="201">
        <v>26.3</v>
      </c>
      <c r="H149" s="177">
        <v>107.6</v>
      </c>
      <c r="I149" s="189">
        <v>0</v>
      </c>
      <c r="J149" s="201">
        <v>0</v>
      </c>
      <c r="K149" s="176">
        <v>0</v>
      </c>
      <c r="L149" s="176">
        <v>0</v>
      </c>
      <c r="M149" s="176">
        <v>0</v>
      </c>
      <c r="N149" s="176">
        <v>8.25</v>
      </c>
      <c r="O149" s="176">
        <v>4</v>
      </c>
      <c r="P149" s="176">
        <v>1.98</v>
      </c>
      <c r="Q149" s="177">
        <v>0</v>
      </c>
      <c r="R149" s="201">
        <v>0.46200000000000002</v>
      </c>
      <c r="S149" s="176">
        <v>0</v>
      </c>
      <c r="T149" s="269" t="s">
        <v>103</v>
      </c>
    </row>
    <row r="150" spans="2:24" ht="21.6" customHeight="1" thickBot="1">
      <c r="B150" s="42" t="s">
        <v>10</v>
      </c>
      <c r="C150" s="43" t="s">
        <v>11</v>
      </c>
      <c r="D150" s="168">
        <f>SUM(D145:D149)</f>
        <v>573</v>
      </c>
      <c r="E150" s="168">
        <f t="shared" ref="E150:S150" si="18">SUM(E145:E149)</f>
        <v>32.4</v>
      </c>
      <c r="F150" s="168">
        <f t="shared" si="18"/>
        <v>19.5</v>
      </c>
      <c r="G150" s="164">
        <f t="shared" si="18"/>
        <v>108.2</v>
      </c>
      <c r="H150" s="169">
        <f t="shared" si="18"/>
        <v>712.7</v>
      </c>
      <c r="I150" s="87">
        <f t="shared" si="18"/>
        <v>0.20200000000000001</v>
      </c>
      <c r="J150" s="85">
        <f t="shared" si="18"/>
        <v>0.65800000000000003</v>
      </c>
      <c r="K150" s="86">
        <f t="shared" si="18"/>
        <v>1.403</v>
      </c>
      <c r="L150" s="87">
        <f t="shared" si="18"/>
        <v>64.259999999999991</v>
      </c>
      <c r="M150" s="85">
        <f t="shared" si="18"/>
        <v>1.58</v>
      </c>
      <c r="N150" s="85">
        <f t="shared" si="18"/>
        <v>387.19</v>
      </c>
      <c r="O150" s="85">
        <f t="shared" si="18"/>
        <v>427.55</v>
      </c>
      <c r="P150" s="85">
        <f t="shared" si="18"/>
        <v>2473.85</v>
      </c>
      <c r="Q150" s="87">
        <f t="shared" si="18"/>
        <v>574.05000000000007</v>
      </c>
      <c r="R150" s="87">
        <f t="shared" si="18"/>
        <v>3.8520000000000003</v>
      </c>
      <c r="S150" s="87">
        <f t="shared" si="18"/>
        <v>22.48</v>
      </c>
      <c r="T150" s="324"/>
      <c r="W150" s="10"/>
      <c r="X150" s="10"/>
    </row>
    <row r="151" spans="2:24" ht="16.5" thickBot="1">
      <c r="B151" s="44"/>
      <c r="C151" s="21" t="s">
        <v>157</v>
      </c>
      <c r="D151" s="37">
        <v>100</v>
      </c>
      <c r="E151" s="382">
        <v>1.5</v>
      </c>
      <c r="F151" s="382">
        <v>6.2</v>
      </c>
      <c r="G151" s="382">
        <v>7.7</v>
      </c>
      <c r="H151" s="382">
        <v>92.6</v>
      </c>
      <c r="I151" s="383">
        <v>0.03</v>
      </c>
      <c r="J151" s="384">
        <v>0.04</v>
      </c>
      <c r="K151" s="383"/>
      <c r="L151" s="384">
        <v>10.8</v>
      </c>
      <c r="M151" s="383">
        <v>5.0999999999999996</v>
      </c>
      <c r="N151" s="384">
        <v>27</v>
      </c>
      <c r="O151" s="383">
        <v>38</v>
      </c>
      <c r="P151" s="383">
        <v>17</v>
      </c>
      <c r="Q151" s="384">
        <v>271.3</v>
      </c>
      <c r="R151" s="383">
        <v>1.3</v>
      </c>
      <c r="S151" s="385">
        <v>3.6</v>
      </c>
      <c r="T151" s="209">
        <v>53</v>
      </c>
      <c r="W151" s="10"/>
      <c r="X151" s="10"/>
    </row>
    <row r="152" spans="2:24" ht="15" customHeight="1" thickBot="1">
      <c r="B152" s="52" t="s">
        <v>12</v>
      </c>
      <c r="C152" s="386" t="s">
        <v>192</v>
      </c>
      <c r="D152" s="30">
        <v>250</v>
      </c>
      <c r="E152" s="387">
        <v>2.6</v>
      </c>
      <c r="F152" s="46">
        <v>6.6</v>
      </c>
      <c r="G152" s="46">
        <v>10.8</v>
      </c>
      <c r="H152" s="48">
        <v>113</v>
      </c>
      <c r="I152" s="49">
        <v>0.06</v>
      </c>
      <c r="J152" s="48">
        <v>0.05</v>
      </c>
      <c r="K152" s="49">
        <v>0.125</v>
      </c>
      <c r="L152" s="48">
        <v>40</v>
      </c>
      <c r="M152" s="49">
        <v>5.8</v>
      </c>
      <c r="N152" s="48">
        <v>29.3</v>
      </c>
      <c r="O152" s="49">
        <v>56.3</v>
      </c>
      <c r="P152" s="48">
        <v>20.5</v>
      </c>
      <c r="Q152" s="49">
        <v>300.60000000000002</v>
      </c>
      <c r="R152" s="47">
        <v>0.7</v>
      </c>
      <c r="S152" s="47">
        <v>3.44</v>
      </c>
      <c r="T152" s="209">
        <v>116</v>
      </c>
      <c r="W152" s="10"/>
      <c r="X152" s="10"/>
    </row>
    <row r="153" spans="2:24" ht="16.5" thickBot="1">
      <c r="B153" s="44"/>
      <c r="C153" s="39" t="s">
        <v>161</v>
      </c>
      <c r="D153" s="176">
        <v>75</v>
      </c>
      <c r="E153" s="236">
        <v>13.7</v>
      </c>
      <c r="F153" s="236">
        <v>13.6</v>
      </c>
      <c r="G153" s="50">
        <v>12.2</v>
      </c>
      <c r="H153" s="179">
        <v>226.3</v>
      </c>
      <c r="I153" s="291">
        <v>0.04</v>
      </c>
      <c r="J153" s="292">
        <v>0.05</v>
      </c>
      <c r="K153" s="292"/>
      <c r="L153" s="292">
        <v>3</v>
      </c>
      <c r="M153" s="292">
        <v>1.4</v>
      </c>
      <c r="N153" s="292">
        <v>15</v>
      </c>
      <c r="O153" s="292">
        <v>96</v>
      </c>
      <c r="P153" s="292">
        <v>15</v>
      </c>
      <c r="Q153" s="292">
        <v>198.6</v>
      </c>
      <c r="R153" s="292">
        <v>1.89</v>
      </c>
      <c r="S153" s="292">
        <v>3.1</v>
      </c>
      <c r="T153" s="209" t="s">
        <v>162</v>
      </c>
      <c r="W153" s="10"/>
      <c r="X153" s="10"/>
    </row>
    <row r="154" spans="2:24" ht="16.5" thickBot="1">
      <c r="B154" s="44"/>
      <c r="C154" s="29" t="s">
        <v>22</v>
      </c>
      <c r="D154" s="376">
        <v>200</v>
      </c>
      <c r="E154" s="55">
        <v>4.9000000000000004</v>
      </c>
      <c r="F154" s="56">
        <v>5.3</v>
      </c>
      <c r="G154" s="56">
        <v>31.7</v>
      </c>
      <c r="H154" s="57">
        <v>194.5</v>
      </c>
      <c r="I154" s="57">
        <v>0.16</v>
      </c>
      <c r="J154" s="57">
        <v>0.14000000000000001</v>
      </c>
      <c r="K154" s="57">
        <v>0.15</v>
      </c>
      <c r="L154" s="57">
        <v>40</v>
      </c>
      <c r="M154" s="57">
        <v>5.3</v>
      </c>
      <c r="N154" s="57">
        <v>52</v>
      </c>
      <c r="O154" s="57">
        <v>98</v>
      </c>
      <c r="P154" s="57">
        <v>32</v>
      </c>
      <c r="Q154" s="57">
        <v>832</v>
      </c>
      <c r="R154" s="57">
        <v>1.06</v>
      </c>
      <c r="S154" s="57">
        <v>5.6</v>
      </c>
      <c r="T154" s="269">
        <v>312</v>
      </c>
      <c r="W154" s="10"/>
      <c r="X154" s="10"/>
    </row>
    <row r="155" spans="2:24" ht="15.75" thickBot="1">
      <c r="B155" s="52"/>
      <c r="C155" s="29" t="s">
        <v>105</v>
      </c>
      <c r="D155" s="177">
        <v>200</v>
      </c>
      <c r="E155" s="189">
        <v>0.2</v>
      </c>
      <c r="F155" s="201">
        <v>0.01</v>
      </c>
      <c r="G155" s="37">
        <v>9.9</v>
      </c>
      <c r="H155" s="176">
        <v>41</v>
      </c>
      <c r="I155" s="37">
        <v>0.01</v>
      </c>
      <c r="J155" s="37">
        <v>8.9999999999999998E-4</v>
      </c>
      <c r="K155" s="37"/>
      <c r="L155" s="37">
        <v>0.05</v>
      </c>
      <c r="M155" s="37">
        <v>2.2000000000000002</v>
      </c>
      <c r="N155" s="37">
        <v>15.8</v>
      </c>
      <c r="O155" s="37">
        <v>8</v>
      </c>
      <c r="P155" s="37">
        <v>6</v>
      </c>
      <c r="Q155" s="37">
        <v>33.700000000000003</v>
      </c>
      <c r="R155" s="37">
        <v>0.78</v>
      </c>
      <c r="S155" s="37">
        <v>5.0000000000000001E-3</v>
      </c>
      <c r="T155" s="209">
        <v>377</v>
      </c>
      <c r="W155" s="10"/>
      <c r="X155" s="10"/>
    </row>
    <row r="156" spans="2:24" ht="15.75" thickBot="1">
      <c r="B156" s="44"/>
      <c r="C156" s="29" t="s">
        <v>69</v>
      </c>
      <c r="D156" s="176">
        <v>30</v>
      </c>
      <c r="E156" s="201">
        <v>3.2</v>
      </c>
      <c r="F156" s="177">
        <v>0.4</v>
      </c>
      <c r="G156" s="38">
        <v>18.399999999999999</v>
      </c>
      <c r="H156" s="177">
        <v>90</v>
      </c>
      <c r="I156" s="38">
        <v>4.3999999999999997E-2</v>
      </c>
      <c r="J156" s="37">
        <v>1.2E-2</v>
      </c>
      <c r="K156" s="37"/>
      <c r="L156" s="37"/>
      <c r="M156" s="37"/>
      <c r="N156" s="37">
        <v>8</v>
      </c>
      <c r="O156" s="37">
        <v>26</v>
      </c>
      <c r="P156" s="37">
        <v>5.6</v>
      </c>
      <c r="Q156" s="30">
        <v>37.200000000000003</v>
      </c>
      <c r="R156" s="38">
        <v>0.44</v>
      </c>
      <c r="S156" s="37">
        <v>1.28</v>
      </c>
      <c r="T156" s="325" t="s">
        <v>103</v>
      </c>
      <c r="W156" s="10"/>
      <c r="X156" s="10"/>
    </row>
    <row r="157" spans="2:24" ht="15.75" thickBot="1">
      <c r="B157" s="44"/>
      <c r="C157" s="39" t="s">
        <v>94</v>
      </c>
      <c r="D157" s="189">
        <v>30</v>
      </c>
      <c r="E157" s="189">
        <v>2.66</v>
      </c>
      <c r="F157" s="201">
        <v>0.48</v>
      </c>
      <c r="G157" s="37">
        <v>21.2</v>
      </c>
      <c r="H157" s="176">
        <v>99.6</v>
      </c>
      <c r="I157" s="41">
        <v>6.8000000000000005E-2</v>
      </c>
      <c r="J157" s="41">
        <v>3.2000000000000001E-2</v>
      </c>
      <c r="K157" s="41"/>
      <c r="L157" s="41"/>
      <c r="M157" s="41"/>
      <c r="N157" s="41">
        <v>11.6</v>
      </c>
      <c r="O157" s="41">
        <v>60</v>
      </c>
      <c r="P157" s="41">
        <v>18.8</v>
      </c>
      <c r="Q157" s="41">
        <v>94</v>
      </c>
      <c r="R157" s="41">
        <v>1.56</v>
      </c>
      <c r="S157" s="41">
        <v>20.399999999999999</v>
      </c>
      <c r="T157" s="326" t="s">
        <v>103</v>
      </c>
      <c r="W157" s="10"/>
      <c r="X157" s="10"/>
    </row>
    <row r="158" spans="2:24" ht="22.15" customHeight="1" thickBot="1">
      <c r="B158" s="58"/>
      <c r="C158" s="43" t="s">
        <v>13</v>
      </c>
      <c r="D158" s="272">
        <f>SUM(D151:D157)</f>
        <v>885</v>
      </c>
      <c r="E158" s="272">
        <f>SUM(SUM(E151:E157))</f>
        <v>28.759999999999994</v>
      </c>
      <c r="F158" s="273">
        <f t="shared" ref="F158:S158" si="19">SUM(SUM(F151:F157))</f>
        <v>32.589999999999996</v>
      </c>
      <c r="G158" s="116">
        <f t="shared" si="19"/>
        <v>111.89999999999999</v>
      </c>
      <c r="H158" s="211">
        <f t="shared" si="19"/>
        <v>857</v>
      </c>
      <c r="I158" s="114">
        <f t="shared" si="19"/>
        <v>0.41200000000000003</v>
      </c>
      <c r="J158" s="114">
        <f t="shared" si="19"/>
        <v>0.32490000000000008</v>
      </c>
      <c r="K158" s="114">
        <f t="shared" si="19"/>
        <v>0.27500000000000002</v>
      </c>
      <c r="L158" s="114">
        <f t="shared" si="19"/>
        <v>93.85</v>
      </c>
      <c r="M158" s="114">
        <f t="shared" si="19"/>
        <v>19.799999999999997</v>
      </c>
      <c r="N158" s="114">
        <f t="shared" si="19"/>
        <v>158.69999999999999</v>
      </c>
      <c r="O158" s="114">
        <f t="shared" si="19"/>
        <v>382.3</v>
      </c>
      <c r="P158" s="114">
        <f t="shared" si="19"/>
        <v>114.89999999999999</v>
      </c>
      <c r="Q158" s="115">
        <f t="shared" si="19"/>
        <v>1767.4</v>
      </c>
      <c r="R158" s="114">
        <f t="shared" si="19"/>
        <v>7.73</v>
      </c>
      <c r="S158" s="114">
        <f t="shared" si="19"/>
        <v>37.424999999999997</v>
      </c>
      <c r="T158" s="209"/>
      <c r="W158" s="10"/>
      <c r="X158" s="10"/>
    </row>
    <row r="159" spans="2:24" ht="19.899999999999999" customHeight="1" thickBot="1">
      <c r="B159" s="66"/>
      <c r="C159" s="67" t="s">
        <v>14</v>
      </c>
      <c r="D159" s="205">
        <f>SUM(D150,D158)</f>
        <v>1458</v>
      </c>
      <c r="E159" s="205">
        <f t="shared" ref="E159:R159" si="20">SUM(E150,E158)</f>
        <v>61.16</v>
      </c>
      <c r="F159" s="205">
        <f t="shared" si="20"/>
        <v>52.089999999999996</v>
      </c>
      <c r="G159" s="74">
        <f t="shared" si="20"/>
        <v>220.1</v>
      </c>
      <c r="H159" s="205">
        <f t="shared" si="20"/>
        <v>1569.7</v>
      </c>
      <c r="I159" s="74">
        <f t="shared" si="20"/>
        <v>0.6140000000000001</v>
      </c>
      <c r="J159" s="74">
        <f t="shared" si="20"/>
        <v>0.98290000000000011</v>
      </c>
      <c r="K159" s="74">
        <f t="shared" si="20"/>
        <v>1.6779999999999999</v>
      </c>
      <c r="L159" s="74">
        <f t="shared" si="20"/>
        <v>158.10999999999999</v>
      </c>
      <c r="M159" s="74">
        <f t="shared" si="20"/>
        <v>21.379999999999995</v>
      </c>
      <c r="N159" s="74">
        <f t="shared" si="20"/>
        <v>545.89</v>
      </c>
      <c r="O159" s="74">
        <f t="shared" si="20"/>
        <v>809.85</v>
      </c>
      <c r="P159" s="74">
        <f t="shared" si="20"/>
        <v>2588.75</v>
      </c>
      <c r="Q159" s="74">
        <f t="shared" si="20"/>
        <v>2341.4500000000003</v>
      </c>
      <c r="R159" s="74">
        <f t="shared" si="20"/>
        <v>11.582000000000001</v>
      </c>
      <c r="S159" s="68">
        <f>SUM(S150,S158)/1000</f>
        <v>5.9905E-2</v>
      </c>
      <c r="T159" s="207"/>
      <c r="W159" s="10"/>
      <c r="X159" s="10"/>
    </row>
    <row r="160" spans="2:24" ht="33.6" customHeight="1" thickBot="1">
      <c r="B160" s="24"/>
      <c r="C160" s="70" t="s">
        <v>15</v>
      </c>
      <c r="D160" s="252"/>
      <c r="E160" s="253">
        <f>E159*100/90</f>
        <v>67.955555555555549</v>
      </c>
      <c r="F160" s="197">
        <f>F159*100/92</f>
        <v>56.619565217391305</v>
      </c>
      <c r="G160" s="72">
        <f>G159*100/383</f>
        <v>57.467362924281986</v>
      </c>
      <c r="H160" s="192">
        <f>H159*100/2720</f>
        <v>57.709558823529413</v>
      </c>
      <c r="I160" s="74">
        <f>I159*100/1.4</f>
        <v>43.857142857142868</v>
      </c>
      <c r="J160" s="71">
        <f>J159*100/1.6</f>
        <v>61.431249999999999</v>
      </c>
      <c r="K160" s="71">
        <f>K159*100/10</f>
        <v>16.779999999999998</v>
      </c>
      <c r="L160" s="71">
        <f>L159*100/900</f>
        <v>17.567777777777774</v>
      </c>
      <c r="M160" s="71">
        <f>M159*100/60</f>
        <v>35.633333333333326</v>
      </c>
      <c r="N160" s="71">
        <f>N159*100/1200</f>
        <v>45.490833333333335</v>
      </c>
      <c r="O160" s="71">
        <f>O159*100/1200</f>
        <v>67.487499999999997</v>
      </c>
      <c r="P160" s="71">
        <f>P159*100/300</f>
        <v>862.91666666666663</v>
      </c>
      <c r="Q160" s="71">
        <f>Q159*100/1200</f>
        <v>195.12083333333337</v>
      </c>
      <c r="R160" s="74">
        <f>R159*100/18</f>
        <v>64.344444444444449</v>
      </c>
      <c r="S160" s="74">
        <f>S159*100/0.1</f>
        <v>59.904999999999994</v>
      </c>
      <c r="T160" s="207"/>
      <c r="W160" s="10"/>
      <c r="X160" s="10"/>
    </row>
    <row r="161" spans="2:24">
      <c r="B161" s="77"/>
      <c r="C161" s="78"/>
      <c r="D161" s="199"/>
      <c r="E161" s="199"/>
      <c r="F161" s="199"/>
      <c r="G161" s="91"/>
      <c r="H161" s="199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207"/>
      <c r="W161" s="10"/>
      <c r="X161" s="10"/>
    </row>
    <row r="162" spans="2:24" ht="15.75" thickBot="1">
      <c r="B162" s="77"/>
      <c r="C162" s="78"/>
      <c r="D162" s="199"/>
      <c r="E162" s="199"/>
      <c r="F162" s="199"/>
      <c r="G162" s="91"/>
      <c r="H162" s="199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207"/>
      <c r="W162" s="10"/>
      <c r="X162" s="10"/>
    </row>
    <row r="163" spans="2:24" ht="15" customHeight="1" thickBot="1">
      <c r="B163" s="405" t="s">
        <v>1</v>
      </c>
      <c r="C163" s="405" t="s">
        <v>2</v>
      </c>
      <c r="D163" s="407" t="s">
        <v>66</v>
      </c>
      <c r="E163" s="408" t="s">
        <v>54</v>
      </c>
      <c r="F163" s="409"/>
      <c r="G163" s="410"/>
      <c r="H163" s="407" t="s">
        <v>93</v>
      </c>
      <c r="I163" s="408" t="s">
        <v>55</v>
      </c>
      <c r="J163" s="409"/>
      <c r="K163" s="409"/>
      <c r="L163" s="409"/>
      <c r="M163" s="410"/>
      <c r="N163" s="408" t="s">
        <v>60</v>
      </c>
      <c r="O163" s="409"/>
      <c r="P163" s="409"/>
      <c r="Q163" s="409"/>
      <c r="R163" s="409"/>
      <c r="S163" s="410"/>
      <c r="T163" s="407" t="s">
        <v>3</v>
      </c>
      <c r="W163" s="10"/>
      <c r="X163" s="10"/>
    </row>
    <row r="164" spans="2:24" ht="42.6" customHeight="1" thickBot="1">
      <c r="B164" s="406"/>
      <c r="C164" s="406"/>
      <c r="D164" s="401"/>
      <c r="E164" s="216" t="s">
        <v>4</v>
      </c>
      <c r="F164" s="216" t="s">
        <v>5</v>
      </c>
      <c r="G164" s="12" t="s">
        <v>6</v>
      </c>
      <c r="H164" s="401"/>
      <c r="I164" s="13" t="s">
        <v>56</v>
      </c>
      <c r="J164" s="13" t="s">
        <v>57</v>
      </c>
      <c r="K164" s="13" t="s">
        <v>68</v>
      </c>
      <c r="L164" s="13" t="s">
        <v>58</v>
      </c>
      <c r="M164" s="13" t="s">
        <v>59</v>
      </c>
      <c r="N164" s="13" t="s">
        <v>61</v>
      </c>
      <c r="O164" s="13" t="s">
        <v>62</v>
      </c>
      <c r="P164" s="13" t="s">
        <v>64</v>
      </c>
      <c r="Q164" s="13" t="s">
        <v>65</v>
      </c>
      <c r="R164" s="13" t="s">
        <v>63</v>
      </c>
      <c r="S164" s="13" t="s">
        <v>67</v>
      </c>
      <c r="T164" s="401"/>
      <c r="W164" s="10"/>
      <c r="X164" s="10"/>
    </row>
    <row r="165" spans="2:24">
      <c r="B165" s="14"/>
      <c r="C165" s="15" t="s">
        <v>29</v>
      </c>
      <c r="D165" s="398"/>
      <c r="E165" s="398"/>
      <c r="F165" s="398"/>
      <c r="G165" s="414"/>
      <c r="H165" s="398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403"/>
      <c r="W165" s="10"/>
      <c r="X165" s="10"/>
    </row>
    <row r="166" spans="2:24" ht="15.75" thickBot="1">
      <c r="B166" s="17"/>
      <c r="C166" s="18" t="s">
        <v>31</v>
      </c>
      <c r="D166" s="399"/>
      <c r="E166" s="399"/>
      <c r="F166" s="399"/>
      <c r="G166" s="415"/>
      <c r="H166" s="399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404"/>
      <c r="W166" s="10"/>
      <c r="X166" s="10"/>
    </row>
    <row r="167" spans="2:24" ht="16.5" thickBot="1">
      <c r="B167" s="20"/>
      <c r="C167" s="29" t="s">
        <v>24</v>
      </c>
      <c r="D167" s="334">
        <v>70</v>
      </c>
      <c r="E167" s="189">
        <v>3.1</v>
      </c>
      <c r="F167" s="189">
        <v>4.2</v>
      </c>
      <c r="G167" s="38">
        <v>35.5</v>
      </c>
      <c r="H167" s="189">
        <v>192.5</v>
      </c>
      <c r="I167" s="25">
        <v>0.06</v>
      </c>
      <c r="J167" s="25">
        <v>0.03</v>
      </c>
      <c r="K167" s="25">
        <v>0.73</v>
      </c>
      <c r="L167" s="26">
        <v>46.5</v>
      </c>
      <c r="M167" s="32">
        <v>0.48</v>
      </c>
      <c r="N167" s="26">
        <v>12.7</v>
      </c>
      <c r="O167" s="32">
        <v>31.4</v>
      </c>
      <c r="P167" s="26">
        <v>7.4</v>
      </c>
      <c r="Q167" s="27">
        <v>69.5</v>
      </c>
      <c r="R167" s="27">
        <v>0.53</v>
      </c>
      <c r="S167" s="27">
        <v>1.92</v>
      </c>
      <c r="T167" s="269">
        <v>2</v>
      </c>
      <c r="V167" s="368"/>
      <c r="W167" s="10"/>
      <c r="X167" s="10"/>
    </row>
    <row r="168" spans="2:24" ht="14.25" customHeight="1" thickBot="1">
      <c r="B168" s="62"/>
      <c r="C168" s="333" t="s">
        <v>193</v>
      </c>
      <c r="D168" s="198">
        <v>250</v>
      </c>
      <c r="E168" s="245">
        <v>26.2</v>
      </c>
      <c r="F168" s="246">
        <v>8.8000000000000007</v>
      </c>
      <c r="G168" s="82">
        <v>21.9</v>
      </c>
      <c r="H168" s="335">
        <v>271.60000000000002</v>
      </c>
      <c r="I168" s="336">
        <v>0.127</v>
      </c>
      <c r="J168" s="337">
        <v>0.16300000000000001</v>
      </c>
      <c r="K168" s="338">
        <v>0.45</v>
      </c>
      <c r="L168" s="337">
        <v>38.6</v>
      </c>
      <c r="M168" s="338">
        <v>83.4</v>
      </c>
      <c r="N168" s="337">
        <v>82.1</v>
      </c>
      <c r="O168" s="338">
        <v>260.37</v>
      </c>
      <c r="P168" s="337">
        <v>60.24</v>
      </c>
      <c r="Q168" s="338">
        <v>668.88</v>
      </c>
      <c r="R168" s="337">
        <v>1.35</v>
      </c>
      <c r="S168" s="339">
        <v>44.42</v>
      </c>
      <c r="T168" s="327">
        <v>250</v>
      </c>
      <c r="W168" s="10"/>
      <c r="X168" s="10"/>
    </row>
    <row r="169" spans="2:24" ht="16.5" thickBot="1">
      <c r="B169" s="13" t="s">
        <v>20</v>
      </c>
      <c r="C169" s="29" t="s">
        <v>99</v>
      </c>
      <c r="D169" s="186">
        <v>200</v>
      </c>
      <c r="E169" s="344">
        <v>0.1</v>
      </c>
      <c r="F169" s="344">
        <v>0</v>
      </c>
      <c r="G169" s="345">
        <v>9</v>
      </c>
      <c r="H169" s="346">
        <v>36</v>
      </c>
      <c r="I169" s="34">
        <v>0.04</v>
      </c>
      <c r="J169" s="34">
        <v>0.01</v>
      </c>
      <c r="K169" s="34"/>
      <c r="L169" s="34">
        <v>0.3</v>
      </c>
      <c r="M169" s="34">
        <v>0.04</v>
      </c>
      <c r="N169" s="34">
        <v>4.5</v>
      </c>
      <c r="O169" s="34">
        <v>7.2</v>
      </c>
      <c r="P169" s="34">
        <v>3.8</v>
      </c>
      <c r="Q169" s="34">
        <v>20.8</v>
      </c>
      <c r="R169" s="34">
        <v>0.7</v>
      </c>
      <c r="S169" s="34">
        <v>0</v>
      </c>
      <c r="T169" s="209">
        <v>376</v>
      </c>
      <c r="W169" s="10"/>
      <c r="X169" s="10"/>
    </row>
    <row r="170" spans="2:24" ht="15.75" thickBot="1">
      <c r="B170" s="52"/>
      <c r="C170" s="39" t="s">
        <v>94</v>
      </c>
      <c r="D170" s="201">
        <v>30</v>
      </c>
      <c r="E170" s="201">
        <v>2</v>
      </c>
      <c r="F170" s="201">
        <v>0.36</v>
      </c>
      <c r="G170" s="38">
        <v>15.87</v>
      </c>
      <c r="H170" s="201">
        <v>74.7</v>
      </c>
      <c r="I170" s="38">
        <v>5.0999999999999997E-2</v>
      </c>
      <c r="J170" s="38">
        <v>2.4E-2</v>
      </c>
      <c r="K170" s="38"/>
      <c r="L170" s="38"/>
      <c r="M170" s="38"/>
      <c r="N170" s="38">
        <v>8.6999999999999993</v>
      </c>
      <c r="O170" s="38">
        <v>45</v>
      </c>
      <c r="P170" s="38">
        <v>14.1</v>
      </c>
      <c r="Q170" s="38">
        <v>70.5</v>
      </c>
      <c r="R170" s="38">
        <v>1.17</v>
      </c>
      <c r="S170" s="38">
        <v>15.3</v>
      </c>
      <c r="T170" s="209" t="s">
        <v>103</v>
      </c>
      <c r="W170" s="10"/>
      <c r="X170" s="10"/>
    </row>
    <row r="171" spans="2:24" ht="15.75" thickBot="1">
      <c r="B171" s="62"/>
      <c r="C171" s="97"/>
      <c r="D171" s="198"/>
      <c r="E171" s="264"/>
      <c r="F171" s="187"/>
      <c r="G171" s="41"/>
      <c r="H171" s="198"/>
      <c r="I171" s="61"/>
      <c r="J171" s="61"/>
      <c r="K171" s="77"/>
      <c r="L171" s="61"/>
      <c r="M171" s="77"/>
      <c r="N171" s="61"/>
      <c r="O171" s="77"/>
      <c r="P171" s="61"/>
      <c r="Q171" s="77"/>
      <c r="R171" s="84"/>
      <c r="S171" s="63"/>
      <c r="T171" s="325"/>
      <c r="W171" s="10"/>
      <c r="X171" s="10"/>
    </row>
    <row r="172" spans="2:24" ht="23.45" customHeight="1" thickBot="1">
      <c r="B172" s="42" t="s">
        <v>10</v>
      </c>
      <c r="C172" s="43" t="s">
        <v>11</v>
      </c>
      <c r="D172" s="301">
        <f>SUM(D167:D171)</f>
        <v>550</v>
      </c>
      <c r="E172" s="168">
        <f t="shared" ref="E172:S172" si="21">SUM(E167:E171)</f>
        <v>31.400000000000002</v>
      </c>
      <c r="F172" s="168">
        <f t="shared" si="21"/>
        <v>13.36</v>
      </c>
      <c r="G172" s="85">
        <f t="shared" si="21"/>
        <v>82.27000000000001</v>
      </c>
      <c r="H172" s="169">
        <f t="shared" si="21"/>
        <v>574.80000000000007</v>
      </c>
      <c r="I172" s="87">
        <f t="shared" si="21"/>
        <v>0.27800000000000002</v>
      </c>
      <c r="J172" s="85">
        <f t="shared" si="21"/>
        <v>0.22700000000000001</v>
      </c>
      <c r="K172" s="85">
        <f t="shared" si="21"/>
        <v>1.18</v>
      </c>
      <c r="L172" s="85">
        <f t="shared" si="21"/>
        <v>85.399999999999991</v>
      </c>
      <c r="M172" s="85">
        <f t="shared" si="21"/>
        <v>83.920000000000016</v>
      </c>
      <c r="N172" s="85">
        <f t="shared" si="21"/>
        <v>108</v>
      </c>
      <c r="O172" s="85">
        <f t="shared" si="21"/>
        <v>343.96999999999997</v>
      </c>
      <c r="P172" s="85">
        <f t="shared" si="21"/>
        <v>85.539999999999992</v>
      </c>
      <c r="Q172" s="87">
        <f t="shared" si="21"/>
        <v>829.68</v>
      </c>
      <c r="R172" s="87">
        <f t="shared" si="21"/>
        <v>3.75</v>
      </c>
      <c r="S172" s="87">
        <f t="shared" si="21"/>
        <v>61.64</v>
      </c>
      <c r="T172" s="331"/>
      <c r="W172" s="10"/>
      <c r="X172" s="10"/>
    </row>
    <row r="173" spans="2:24" ht="15.6" customHeight="1" thickBot="1">
      <c r="B173" s="44"/>
      <c r="C173" s="7" t="s">
        <v>84</v>
      </c>
      <c r="D173" s="36">
        <v>100</v>
      </c>
      <c r="E173" s="24">
        <v>1</v>
      </c>
      <c r="F173" s="24">
        <v>3.5</v>
      </c>
      <c r="G173" s="22">
        <v>6.3</v>
      </c>
      <c r="H173" s="22">
        <v>61</v>
      </c>
      <c r="I173" s="47">
        <v>0.1</v>
      </c>
      <c r="J173" s="47">
        <v>0.11</v>
      </c>
      <c r="K173" s="47"/>
      <c r="L173" s="47">
        <v>159.5</v>
      </c>
      <c r="M173" s="47">
        <v>33.299999999999997</v>
      </c>
      <c r="N173" s="47">
        <v>20</v>
      </c>
      <c r="O173" s="47">
        <v>30.8</v>
      </c>
      <c r="P173" s="47">
        <v>12.6</v>
      </c>
      <c r="Q173" s="48">
        <v>210.6</v>
      </c>
      <c r="R173" s="49">
        <v>0.7</v>
      </c>
      <c r="S173" s="47">
        <v>1.1000000000000001</v>
      </c>
      <c r="T173" s="269" t="s">
        <v>103</v>
      </c>
      <c r="W173" s="10"/>
      <c r="X173" s="10"/>
    </row>
    <row r="174" spans="2:24" ht="16.5" thickBot="1">
      <c r="B174" s="28"/>
      <c r="C174" s="29" t="s">
        <v>127</v>
      </c>
      <c r="D174" s="198">
        <v>250</v>
      </c>
      <c r="E174" s="247">
        <v>8.6199999999999992</v>
      </c>
      <c r="F174" s="248">
        <v>8.3699999999999992</v>
      </c>
      <c r="G174" s="88">
        <v>14.37</v>
      </c>
      <c r="H174" s="188">
        <v>167.4</v>
      </c>
      <c r="I174" s="124">
        <v>9.8000000000000004E-2</v>
      </c>
      <c r="J174" s="125">
        <v>7.8E-2</v>
      </c>
      <c r="K174" s="124">
        <v>4.4000000000000004</v>
      </c>
      <c r="L174" s="124">
        <v>155</v>
      </c>
      <c r="M174" s="125">
        <v>2.98</v>
      </c>
      <c r="N174" s="124">
        <v>72.260000000000005</v>
      </c>
      <c r="O174" s="125">
        <v>120.56</v>
      </c>
      <c r="P174" s="124">
        <v>38.630000000000003</v>
      </c>
      <c r="Q174" s="124">
        <v>393.87</v>
      </c>
      <c r="R174" s="125">
        <v>0.52</v>
      </c>
      <c r="S174" s="124">
        <v>19.100000000000001</v>
      </c>
      <c r="T174" s="269">
        <v>87</v>
      </c>
      <c r="W174" s="10"/>
      <c r="X174" s="10"/>
    </row>
    <row r="175" spans="2:24" ht="15" customHeight="1" thickBot="1">
      <c r="B175" s="52" t="s">
        <v>12</v>
      </c>
      <c r="C175" s="39" t="s">
        <v>86</v>
      </c>
      <c r="D175" s="176">
        <v>90</v>
      </c>
      <c r="E175" s="275">
        <v>8.4</v>
      </c>
      <c r="F175" s="203">
        <v>12</v>
      </c>
      <c r="G175" s="108">
        <v>9</v>
      </c>
      <c r="H175" s="203">
        <v>178</v>
      </c>
      <c r="I175" s="25">
        <v>0.03</v>
      </c>
      <c r="J175" s="26">
        <v>0.05</v>
      </c>
      <c r="K175" s="32"/>
      <c r="L175" s="26">
        <v>7.4</v>
      </c>
      <c r="M175" s="32">
        <v>1</v>
      </c>
      <c r="N175" s="26">
        <v>32.4</v>
      </c>
      <c r="O175" s="32">
        <v>84.5</v>
      </c>
      <c r="P175" s="26">
        <v>13.6</v>
      </c>
      <c r="Q175" s="32">
        <v>176.8</v>
      </c>
      <c r="R175" s="26">
        <v>1.1000000000000001</v>
      </c>
      <c r="S175" s="27">
        <v>3.6</v>
      </c>
      <c r="T175" s="209" t="s">
        <v>140</v>
      </c>
      <c r="W175" s="10"/>
      <c r="X175" s="10"/>
    </row>
    <row r="176" spans="2:24" ht="15.75" customHeight="1" thickBot="1">
      <c r="B176" s="62" t="s">
        <v>12</v>
      </c>
      <c r="C176" s="29" t="s">
        <v>160</v>
      </c>
      <c r="D176" s="201">
        <v>200</v>
      </c>
      <c r="E176" s="238">
        <v>4.8</v>
      </c>
      <c r="F176" s="238">
        <v>6.8</v>
      </c>
      <c r="G176" s="56">
        <v>19.399999999999999</v>
      </c>
      <c r="H176" s="190">
        <v>158.30000000000001</v>
      </c>
      <c r="I176" s="55">
        <v>0.1</v>
      </c>
      <c r="J176" s="89">
        <v>0.11</v>
      </c>
      <c r="K176" s="55">
        <v>0.04</v>
      </c>
      <c r="L176" s="89">
        <v>110</v>
      </c>
      <c r="M176" s="55">
        <v>28.1</v>
      </c>
      <c r="N176" s="89">
        <v>80.7</v>
      </c>
      <c r="O176" s="55">
        <v>97.3</v>
      </c>
      <c r="P176" s="57">
        <v>40</v>
      </c>
      <c r="Q176" s="89">
        <v>752.6</v>
      </c>
      <c r="R176" s="55">
        <v>1.46</v>
      </c>
      <c r="S176" s="55">
        <v>9.3000000000000007</v>
      </c>
      <c r="T176" s="269">
        <v>553</v>
      </c>
      <c r="W176" s="10"/>
      <c r="X176" s="10"/>
    </row>
    <row r="177" spans="2:24" ht="16.5" thickBot="1">
      <c r="B177" s="62"/>
      <c r="C177" s="39" t="s">
        <v>79</v>
      </c>
      <c r="D177" s="259">
        <v>200</v>
      </c>
      <c r="E177" s="248">
        <v>0.4</v>
      </c>
      <c r="F177" s="248">
        <v>0.2</v>
      </c>
      <c r="G177" s="88">
        <v>11.1</v>
      </c>
      <c r="H177" s="188">
        <v>47.8</v>
      </c>
      <c r="I177" s="25"/>
      <c r="J177" s="25">
        <v>4.0000000000000001E-3</v>
      </c>
      <c r="K177" s="26"/>
      <c r="L177" s="32"/>
      <c r="M177" s="26">
        <v>0.4</v>
      </c>
      <c r="N177" s="32">
        <v>9.5</v>
      </c>
      <c r="O177" s="26">
        <v>10</v>
      </c>
      <c r="P177" s="32">
        <v>1.8</v>
      </c>
      <c r="Q177" s="26">
        <v>32</v>
      </c>
      <c r="R177" s="27">
        <v>0.7</v>
      </c>
      <c r="S177" s="27">
        <v>0.12</v>
      </c>
      <c r="T177" s="269">
        <v>359</v>
      </c>
      <c r="W177" s="10"/>
      <c r="X177" s="10"/>
    </row>
    <row r="178" spans="2:24" ht="15.75" thickBot="1">
      <c r="B178" s="44"/>
      <c r="C178" s="29" t="s">
        <v>69</v>
      </c>
      <c r="D178" s="176">
        <v>30</v>
      </c>
      <c r="E178" s="201">
        <v>3.2</v>
      </c>
      <c r="F178" s="177">
        <v>0.4</v>
      </c>
      <c r="G178" s="38">
        <v>18.399999999999999</v>
      </c>
      <c r="H178" s="177">
        <v>90</v>
      </c>
      <c r="I178" s="38">
        <v>4.3999999999999997E-2</v>
      </c>
      <c r="J178" s="37">
        <v>1.2E-2</v>
      </c>
      <c r="K178" s="37"/>
      <c r="L178" s="37"/>
      <c r="M178" s="37"/>
      <c r="N178" s="37">
        <v>8</v>
      </c>
      <c r="O178" s="37">
        <v>26</v>
      </c>
      <c r="P178" s="37">
        <v>5.6</v>
      </c>
      <c r="Q178" s="30">
        <v>37.200000000000003</v>
      </c>
      <c r="R178" s="38">
        <v>0.44</v>
      </c>
      <c r="S178" s="37">
        <v>1.28</v>
      </c>
      <c r="T178" s="325" t="s">
        <v>103</v>
      </c>
      <c r="W178" s="10"/>
      <c r="X178" s="10"/>
    </row>
    <row r="179" spans="2:24" ht="15.75" thickBot="1">
      <c r="B179" s="44"/>
      <c r="C179" s="39" t="s">
        <v>94</v>
      </c>
      <c r="D179" s="198">
        <v>30</v>
      </c>
      <c r="E179" s="239">
        <v>2</v>
      </c>
      <c r="F179" s="240">
        <v>0.36</v>
      </c>
      <c r="G179" s="103">
        <v>15.87</v>
      </c>
      <c r="H179" s="182">
        <v>74.7</v>
      </c>
      <c r="I179" s="297">
        <v>5.0999999999999997E-2</v>
      </c>
      <c r="J179" s="297">
        <v>2.4E-2</v>
      </c>
      <c r="K179" s="77"/>
      <c r="L179" s="297"/>
      <c r="M179" s="77"/>
      <c r="N179" s="297">
        <v>8.6999999999999993</v>
      </c>
      <c r="O179" s="77">
        <v>45</v>
      </c>
      <c r="P179" s="297">
        <v>14.1</v>
      </c>
      <c r="Q179" s="77">
        <v>70.5</v>
      </c>
      <c r="R179" s="84">
        <v>1.17</v>
      </c>
      <c r="S179" s="298">
        <v>15.3</v>
      </c>
      <c r="T179" s="325" t="s">
        <v>103</v>
      </c>
      <c r="W179" s="10"/>
      <c r="X179" s="10"/>
    </row>
    <row r="180" spans="2:24" ht="23.45" customHeight="1" thickBot="1">
      <c r="B180" s="58"/>
      <c r="C180" s="43" t="s">
        <v>13</v>
      </c>
      <c r="D180" s="167">
        <f>SUM(D173:D179)</f>
        <v>900</v>
      </c>
      <c r="E180" s="167">
        <f>SUM(SUM(E173:E179))</f>
        <v>28.419999999999998</v>
      </c>
      <c r="F180" s="166">
        <f>SUM(SUM(F173:F179))</f>
        <v>31.629999999999995</v>
      </c>
      <c r="G180" s="85">
        <f>SUM(SUM(G173:G179))</f>
        <v>94.44</v>
      </c>
      <c r="H180" s="212">
        <f>SUM(SUM(H173:H179))</f>
        <v>777.2</v>
      </c>
      <c r="I180" s="42">
        <f t="shared" ref="I180:S180" si="22">SUM(SUM(I173:I179))</f>
        <v>0.42299999999999999</v>
      </c>
      <c r="J180" s="42">
        <f t="shared" si="22"/>
        <v>0.38800000000000001</v>
      </c>
      <c r="K180" s="42">
        <f t="shared" si="22"/>
        <v>4.4400000000000004</v>
      </c>
      <c r="L180" s="42">
        <f t="shared" si="22"/>
        <v>431.9</v>
      </c>
      <c r="M180" s="42">
        <f t="shared" si="22"/>
        <v>65.78</v>
      </c>
      <c r="N180" s="42">
        <f t="shared" si="22"/>
        <v>231.56</v>
      </c>
      <c r="O180" s="42">
        <f t="shared" si="22"/>
        <v>414.16</v>
      </c>
      <c r="P180" s="42">
        <f t="shared" si="22"/>
        <v>126.32999999999998</v>
      </c>
      <c r="Q180" s="87">
        <f t="shared" si="22"/>
        <v>1673.57</v>
      </c>
      <c r="R180" s="42">
        <f t="shared" si="22"/>
        <v>6.0900000000000007</v>
      </c>
      <c r="S180" s="42">
        <f t="shared" si="22"/>
        <v>49.800000000000011</v>
      </c>
      <c r="T180" s="209"/>
      <c r="W180" s="10"/>
      <c r="X180" s="10"/>
    </row>
    <row r="181" spans="2:24" ht="22.9" customHeight="1" thickBot="1">
      <c r="B181" s="24"/>
      <c r="C181" s="155" t="s">
        <v>14</v>
      </c>
      <c r="D181" s="191">
        <f>SUM(D172,D180)</f>
        <v>1450</v>
      </c>
      <c r="E181" s="191">
        <f t="shared" ref="E181:R181" si="23">SUM(E172,E180)</f>
        <v>59.82</v>
      </c>
      <c r="F181" s="191">
        <f t="shared" si="23"/>
        <v>44.989999999999995</v>
      </c>
      <c r="G181" s="68">
        <f t="shared" si="23"/>
        <v>176.71</v>
      </c>
      <c r="H181" s="191">
        <f t="shared" si="23"/>
        <v>1352</v>
      </c>
      <c r="I181" s="68">
        <f t="shared" si="23"/>
        <v>0.70100000000000007</v>
      </c>
      <c r="J181" s="68">
        <f t="shared" si="23"/>
        <v>0.61499999999999999</v>
      </c>
      <c r="K181" s="68">
        <f t="shared" si="23"/>
        <v>5.62</v>
      </c>
      <c r="L181" s="68">
        <f t="shared" si="23"/>
        <v>517.29999999999995</v>
      </c>
      <c r="M181" s="68">
        <f t="shared" si="23"/>
        <v>149.70000000000002</v>
      </c>
      <c r="N181" s="68">
        <f t="shared" si="23"/>
        <v>339.56</v>
      </c>
      <c r="O181" s="68">
        <f t="shared" si="23"/>
        <v>758.13</v>
      </c>
      <c r="P181" s="68">
        <f t="shared" si="23"/>
        <v>211.86999999999998</v>
      </c>
      <c r="Q181" s="68">
        <f t="shared" si="23"/>
        <v>2503.25</v>
      </c>
      <c r="R181" s="68">
        <f t="shared" si="23"/>
        <v>9.84</v>
      </c>
      <c r="S181" s="68">
        <f>SUM(S172,S180)/1000</f>
        <v>0.11144000000000001</v>
      </c>
      <c r="T181" s="207"/>
      <c r="W181" s="10"/>
      <c r="X181" s="10"/>
    </row>
    <row r="182" spans="2:24" ht="33" customHeight="1" thickBot="1">
      <c r="B182" s="24"/>
      <c r="C182" s="70" t="s">
        <v>15</v>
      </c>
      <c r="D182" s="252"/>
      <c r="E182" s="253">
        <f>E181*100/90</f>
        <v>66.466666666666669</v>
      </c>
      <c r="F182" s="197">
        <f>F181*100/92</f>
        <v>48.90217391304347</v>
      </c>
      <c r="G182" s="72">
        <f>G181*100/383</f>
        <v>46.138381201044389</v>
      </c>
      <c r="H182" s="192">
        <f>H181*100/2720</f>
        <v>49.705882352941174</v>
      </c>
      <c r="I182" s="74">
        <f>I181*100/1.4</f>
        <v>50.071428571428584</v>
      </c>
      <c r="J182" s="71">
        <f>J181*100/1.6</f>
        <v>38.4375</v>
      </c>
      <c r="K182" s="71">
        <f>K181*100/10</f>
        <v>56.2</v>
      </c>
      <c r="L182" s="71">
        <f>L181*100/900</f>
        <v>57.477777777777767</v>
      </c>
      <c r="M182" s="71">
        <f>M181*100/60</f>
        <v>249.50000000000003</v>
      </c>
      <c r="N182" s="71">
        <f>N181*100/1200</f>
        <v>28.296666666666667</v>
      </c>
      <c r="O182" s="71">
        <f>O181*100/1200</f>
        <v>63.177500000000002</v>
      </c>
      <c r="P182" s="71">
        <f>P181*100/300</f>
        <v>70.623333333333321</v>
      </c>
      <c r="Q182" s="71">
        <f>Q181*100/1200</f>
        <v>208.60416666666666</v>
      </c>
      <c r="R182" s="74">
        <f>R181*100/18</f>
        <v>54.666666666666664</v>
      </c>
      <c r="S182" s="74">
        <f>S181*100/0.1</f>
        <v>111.44000000000001</v>
      </c>
      <c r="T182" s="207"/>
      <c r="W182" s="10"/>
      <c r="X182" s="10"/>
    </row>
    <row r="183" spans="2:24">
      <c r="B183" s="77"/>
      <c r="C183" s="78"/>
      <c r="D183" s="199"/>
      <c r="E183" s="199"/>
      <c r="F183" s="199"/>
      <c r="G183" s="91"/>
      <c r="H183" s="199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207"/>
      <c r="W183" s="10"/>
      <c r="X183" s="10"/>
    </row>
    <row r="184" spans="2:24" ht="15.75" thickBot="1">
      <c r="B184" s="77"/>
      <c r="C184" s="78"/>
      <c r="D184" s="199"/>
      <c r="E184" s="199"/>
      <c r="F184" s="199"/>
      <c r="G184" s="91"/>
      <c r="H184" s="199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207"/>
      <c r="W184" s="10"/>
      <c r="X184" s="10"/>
    </row>
    <row r="185" spans="2:24" ht="15" customHeight="1" thickBot="1">
      <c r="B185" s="405" t="s">
        <v>1</v>
      </c>
      <c r="C185" s="405" t="s">
        <v>2</v>
      </c>
      <c r="D185" s="407" t="s">
        <v>66</v>
      </c>
      <c r="E185" s="408" t="s">
        <v>54</v>
      </c>
      <c r="F185" s="409"/>
      <c r="G185" s="410"/>
      <c r="H185" s="407" t="s">
        <v>93</v>
      </c>
      <c r="I185" s="408" t="s">
        <v>55</v>
      </c>
      <c r="J185" s="409"/>
      <c r="K185" s="409"/>
      <c r="L185" s="409"/>
      <c r="M185" s="410"/>
      <c r="N185" s="408" t="s">
        <v>60</v>
      </c>
      <c r="O185" s="409"/>
      <c r="P185" s="409"/>
      <c r="Q185" s="409"/>
      <c r="R185" s="409"/>
      <c r="S185" s="410"/>
      <c r="T185" s="407" t="s">
        <v>3</v>
      </c>
      <c r="W185" s="10"/>
      <c r="X185" s="10"/>
    </row>
    <row r="186" spans="2:24" ht="38.450000000000003" customHeight="1" thickBot="1">
      <c r="B186" s="406"/>
      <c r="C186" s="406"/>
      <c r="D186" s="401"/>
      <c r="E186" s="216" t="s">
        <v>4</v>
      </c>
      <c r="F186" s="216" t="s">
        <v>5</v>
      </c>
      <c r="G186" s="12" t="s">
        <v>6</v>
      </c>
      <c r="H186" s="401"/>
      <c r="I186" s="13" t="s">
        <v>56</v>
      </c>
      <c r="J186" s="13" t="s">
        <v>57</v>
      </c>
      <c r="K186" s="13" t="s">
        <v>68</v>
      </c>
      <c r="L186" s="13" t="s">
        <v>58</v>
      </c>
      <c r="M186" s="13" t="s">
        <v>59</v>
      </c>
      <c r="N186" s="13" t="s">
        <v>61</v>
      </c>
      <c r="O186" s="13" t="s">
        <v>62</v>
      </c>
      <c r="P186" s="13" t="s">
        <v>64</v>
      </c>
      <c r="Q186" s="13" t="s">
        <v>65</v>
      </c>
      <c r="R186" s="13" t="s">
        <v>63</v>
      </c>
      <c r="S186" s="13" t="s">
        <v>67</v>
      </c>
      <c r="T186" s="401"/>
      <c r="W186" s="10"/>
      <c r="X186" s="10"/>
    </row>
    <row r="187" spans="2:24">
      <c r="B187" s="14"/>
      <c r="C187" s="127" t="s">
        <v>29</v>
      </c>
      <c r="D187" s="421"/>
      <c r="E187" s="398"/>
      <c r="F187" s="398"/>
      <c r="G187" s="414"/>
      <c r="H187" s="398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403"/>
      <c r="W187" s="10"/>
      <c r="X187" s="10"/>
    </row>
    <row r="188" spans="2:24" ht="15.75" thickBot="1">
      <c r="B188" s="14"/>
      <c r="C188" s="128" t="s">
        <v>32</v>
      </c>
      <c r="D188" s="422"/>
      <c r="E188" s="419"/>
      <c r="F188" s="419"/>
      <c r="G188" s="420"/>
      <c r="H188" s="4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404"/>
      <c r="W188" s="10"/>
      <c r="X188" s="10"/>
    </row>
    <row r="189" spans="2:24" ht="16.5" thickBot="1">
      <c r="B189" s="373"/>
      <c r="C189" s="21" t="s">
        <v>154</v>
      </c>
      <c r="D189" s="22">
        <v>100</v>
      </c>
      <c r="E189" s="23">
        <v>0.8</v>
      </c>
      <c r="F189" s="374">
        <v>0.2</v>
      </c>
      <c r="G189" s="23">
        <v>1.8</v>
      </c>
      <c r="H189" s="22">
        <v>12.2</v>
      </c>
      <c r="I189" s="25">
        <v>0.02</v>
      </c>
      <c r="J189" s="25">
        <v>0.02</v>
      </c>
      <c r="K189" s="24"/>
      <c r="L189" s="25">
        <v>5</v>
      </c>
      <c r="M189" s="25">
        <v>2.5</v>
      </c>
      <c r="N189" s="26">
        <v>23.3</v>
      </c>
      <c r="O189" s="27">
        <v>24.1</v>
      </c>
      <c r="P189" s="27">
        <v>10.4</v>
      </c>
      <c r="Q189" s="27">
        <v>132</v>
      </c>
      <c r="R189" s="27">
        <v>0.6</v>
      </c>
      <c r="S189" s="27"/>
      <c r="T189" s="209">
        <v>149</v>
      </c>
      <c r="V189" s="368"/>
      <c r="W189" s="10"/>
      <c r="X189" s="10"/>
    </row>
    <row r="190" spans="2:24" ht="20.25" customHeight="1" thickBot="1">
      <c r="B190" s="52" t="s">
        <v>91</v>
      </c>
      <c r="C190" s="39" t="s">
        <v>145</v>
      </c>
      <c r="D190" s="176">
        <v>200</v>
      </c>
      <c r="E190" s="275">
        <v>27.3</v>
      </c>
      <c r="F190" s="203">
        <v>8.1</v>
      </c>
      <c r="G190" s="108">
        <v>33.200000000000003</v>
      </c>
      <c r="H190" s="203">
        <v>314.60000000000002</v>
      </c>
      <c r="I190" s="25">
        <v>0.08</v>
      </c>
      <c r="J190" s="26">
        <v>0.08</v>
      </c>
      <c r="K190" s="32"/>
      <c r="L190" s="26">
        <v>147</v>
      </c>
      <c r="M190" s="32">
        <v>2.36</v>
      </c>
      <c r="N190" s="26">
        <v>20</v>
      </c>
      <c r="O190" s="32">
        <v>234</v>
      </c>
      <c r="P190" s="26">
        <v>108</v>
      </c>
      <c r="Q190" s="32">
        <v>383</v>
      </c>
      <c r="R190" s="26">
        <v>2</v>
      </c>
      <c r="S190" s="27">
        <v>39.799999999999997</v>
      </c>
      <c r="T190" s="209" t="s">
        <v>146</v>
      </c>
      <c r="W190" s="10"/>
      <c r="X190" s="10"/>
    </row>
    <row r="191" spans="2:24" ht="16.5" thickBot="1">
      <c r="B191" s="13"/>
      <c r="C191" s="29" t="s">
        <v>99</v>
      </c>
      <c r="D191" s="263">
        <v>200</v>
      </c>
      <c r="E191" s="231">
        <v>0.1</v>
      </c>
      <c r="F191" s="232">
        <v>0</v>
      </c>
      <c r="G191" s="33">
        <v>9</v>
      </c>
      <c r="H191" s="175">
        <v>36</v>
      </c>
      <c r="I191" s="101">
        <v>0.04</v>
      </c>
      <c r="J191" s="101">
        <v>0.01</v>
      </c>
      <c r="K191" s="101"/>
      <c r="L191" s="101">
        <v>0.3</v>
      </c>
      <c r="M191" s="101">
        <v>0.04</v>
      </c>
      <c r="N191" s="101">
        <v>4.5</v>
      </c>
      <c r="O191" s="101">
        <v>7.2</v>
      </c>
      <c r="P191" s="101">
        <v>3.8</v>
      </c>
      <c r="Q191" s="101">
        <v>20.8</v>
      </c>
      <c r="R191" s="102">
        <v>0.7</v>
      </c>
      <c r="S191" s="101">
        <v>0</v>
      </c>
      <c r="T191" s="323">
        <v>376</v>
      </c>
      <c r="W191" s="10"/>
      <c r="X191" s="10"/>
    </row>
    <row r="192" spans="2:24" ht="15.75" thickBot="1">
      <c r="B192" s="373"/>
      <c r="C192" s="29" t="s">
        <v>69</v>
      </c>
      <c r="D192" s="176">
        <v>40</v>
      </c>
      <c r="E192" s="201">
        <v>3.2</v>
      </c>
      <c r="F192" s="177">
        <v>0.4</v>
      </c>
      <c r="G192" s="38">
        <v>18.399999999999999</v>
      </c>
      <c r="H192" s="177">
        <v>90</v>
      </c>
      <c r="I192" s="38">
        <v>4.3999999999999997E-2</v>
      </c>
      <c r="J192" s="37">
        <v>1.2E-2</v>
      </c>
      <c r="K192" s="37"/>
      <c r="L192" s="37"/>
      <c r="M192" s="37"/>
      <c r="N192" s="37">
        <v>8</v>
      </c>
      <c r="O192" s="37">
        <v>26</v>
      </c>
      <c r="P192" s="37">
        <v>5.6</v>
      </c>
      <c r="Q192" s="30">
        <v>37.200000000000003</v>
      </c>
      <c r="R192" s="38">
        <v>0.44</v>
      </c>
      <c r="S192" s="37">
        <v>1.28</v>
      </c>
      <c r="T192" s="325" t="s">
        <v>103</v>
      </c>
      <c r="W192" s="10"/>
      <c r="X192" s="10"/>
    </row>
    <row r="193" spans="2:24" ht="15.75" thickBot="1">
      <c r="B193" s="373"/>
      <c r="C193" s="39" t="s">
        <v>94</v>
      </c>
      <c r="D193" s="189">
        <v>40</v>
      </c>
      <c r="E193" s="189">
        <v>2.66</v>
      </c>
      <c r="F193" s="201">
        <v>0.48</v>
      </c>
      <c r="G193" s="37">
        <v>21.2</v>
      </c>
      <c r="H193" s="176">
        <v>99.6</v>
      </c>
      <c r="I193" s="41">
        <v>6.8000000000000005E-2</v>
      </c>
      <c r="J193" s="41">
        <v>3.2000000000000001E-2</v>
      </c>
      <c r="K193" s="41"/>
      <c r="L193" s="41"/>
      <c r="M193" s="41"/>
      <c r="N193" s="41">
        <v>11.6</v>
      </c>
      <c r="O193" s="41">
        <v>60</v>
      </c>
      <c r="P193" s="41">
        <v>18.8</v>
      </c>
      <c r="Q193" s="41">
        <v>94</v>
      </c>
      <c r="R193" s="41">
        <v>1.56</v>
      </c>
      <c r="S193" s="41">
        <v>20.399999999999999</v>
      </c>
      <c r="T193" s="326" t="s">
        <v>103</v>
      </c>
      <c r="W193" s="10"/>
      <c r="X193" s="10"/>
    </row>
    <row r="194" spans="2:24" ht="21.6" customHeight="1" thickBot="1">
      <c r="B194" s="42" t="s">
        <v>10</v>
      </c>
      <c r="C194" s="43" t="s">
        <v>11</v>
      </c>
      <c r="D194" s="233">
        <f t="shared" ref="D194:S194" si="24">SUM(D189:D193)</f>
        <v>580</v>
      </c>
      <c r="E194" s="274">
        <f t="shared" si="24"/>
        <v>34.06</v>
      </c>
      <c r="F194" s="170">
        <f t="shared" si="24"/>
        <v>9.18</v>
      </c>
      <c r="G194" s="165">
        <f t="shared" si="24"/>
        <v>83.6</v>
      </c>
      <c r="H194" s="170">
        <f t="shared" si="24"/>
        <v>552.4</v>
      </c>
      <c r="I194" s="126">
        <f t="shared" si="24"/>
        <v>0.252</v>
      </c>
      <c r="J194" s="126">
        <f t="shared" si="24"/>
        <v>0.154</v>
      </c>
      <c r="K194" s="126">
        <f t="shared" si="24"/>
        <v>0</v>
      </c>
      <c r="L194" s="126">
        <f t="shared" si="24"/>
        <v>152.30000000000001</v>
      </c>
      <c r="M194" s="126">
        <f t="shared" si="24"/>
        <v>4.8999999999999995</v>
      </c>
      <c r="N194" s="126">
        <f t="shared" si="24"/>
        <v>67.399999999999991</v>
      </c>
      <c r="O194" s="126">
        <f t="shared" si="24"/>
        <v>351.3</v>
      </c>
      <c r="P194" s="126">
        <f t="shared" si="24"/>
        <v>146.6</v>
      </c>
      <c r="Q194" s="126">
        <f t="shared" si="24"/>
        <v>667</v>
      </c>
      <c r="R194" s="126">
        <f t="shared" si="24"/>
        <v>5.3</v>
      </c>
      <c r="S194" s="126">
        <f t="shared" si="24"/>
        <v>61.48</v>
      </c>
      <c r="T194" s="331"/>
      <c r="W194" s="10"/>
      <c r="X194" s="10"/>
    </row>
    <row r="195" spans="2:24" ht="16.5" thickBot="1">
      <c r="B195" s="129"/>
      <c r="C195" s="21" t="s">
        <v>144</v>
      </c>
      <c r="D195" s="283">
        <v>100</v>
      </c>
      <c r="E195" s="189">
        <v>1.83</v>
      </c>
      <c r="F195" s="189">
        <v>8.82</v>
      </c>
      <c r="G195" s="38">
        <v>7.66</v>
      </c>
      <c r="H195" s="177">
        <v>119.95</v>
      </c>
      <c r="I195" s="25">
        <v>0.02</v>
      </c>
      <c r="J195" s="25">
        <v>0.05</v>
      </c>
      <c r="K195" s="26">
        <v>0</v>
      </c>
      <c r="L195" s="32">
        <v>152.94</v>
      </c>
      <c r="M195" s="26">
        <v>7</v>
      </c>
      <c r="N195" s="32">
        <v>40.98</v>
      </c>
      <c r="O195" s="26">
        <v>36.99</v>
      </c>
      <c r="P195" s="32">
        <v>14.94</v>
      </c>
      <c r="Q195" s="26">
        <v>314.87</v>
      </c>
      <c r="R195" s="27">
        <v>0.7</v>
      </c>
      <c r="S195" s="27">
        <v>0</v>
      </c>
      <c r="T195" s="209" t="s">
        <v>103</v>
      </c>
      <c r="W195" s="10"/>
      <c r="X195" s="10"/>
    </row>
    <row r="196" spans="2:24" ht="16.5" thickBot="1">
      <c r="B196" s="44"/>
      <c r="C196" s="388" t="s">
        <v>135</v>
      </c>
      <c r="D196" s="389">
        <v>260</v>
      </c>
      <c r="E196" s="390">
        <v>3.81</v>
      </c>
      <c r="F196" s="390">
        <v>4</v>
      </c>
      <c r="G196" s="390">
        <v>10.41</v>
      </c>
      <c r="H196" s="391">
        <v>93</v>
      </c>
      <c r="I196" s="392">
        <v>0.09</v>
      </c>
      <c r="J196" s="393">
        <v>3.6999999999999998E-2</v>
      </c>
      <c r="K196" s="394"/>
      <c r="L196" s="393">
        <v>81.819999999999993</v>
      </c>
      <c r="M196" s="394">
        <v>2.35</v>
      </c>
      <c r="N196" s="393">
        <v>19.399999999999999</v>
      </c>
      <c r="O196" s="394">
        <v>41.79</v>
      </c>
      <c r="P196" s="393">
        <v>18.04</v>
      </c>
      <c r="Q196" s="394">
        <v>269</v>
      </c>
      <c r="R196" s="393">
        <v>0.51</v>
      </c>
      <c r="S196" s="395">
        <v>3.97</v>
      </c>
      <c r="T196" s="269">
        <v>99</v>
      </c>
      <c r="W196" s="10"/>
      <c r="X196" s="10"/>
    </row>
    <row r="197" spans="2:24" ht="15" customHeight="1" thickBot="1">
      <c r="B197" s="52" t="s">
        <v>12</v>
      </c>
      <c r="C197" s="396" t="s">
        <v>158</v>
      </c>
      <c r="D197" s="397">
        <v>250</v>
      </c>
      <c r="E197" s="367">
        <v>19.75</v>
      </c>
      <c r="F197" s="367">
        <v>18</v>
      </c>
      <c r="G197" s="371">
        <v>28.58</v>
      </c>
      <c r="H197" s="367">
        <v>355.42</v>
      </c>
      <c r="I197" s="371">
        <v>0.13</v>
      </c>
      <c r="J197" s="371">
        <v>0.16</v>
      </c>
      <c r="K197" s="371">
        <v>0.45</v>
      </c>
      <c r="L197" s="371">
        <v>38.58</v>
      </c>
      <c r="M197" s="371">
        <v>2.78</v>
      </c>
      <c r="N197" s="371">
        <v>83.42</v>
      </c>
      <c r="O197" s="371">
        <v>260.37</v>
      </c>
      <c r="P197" s="371">
        <v>60.23</v>
      </c>
      <c r="Q197" s="371">
        <v>668.88</v>
      </c>
      <c r="R197" s="371">
        <v>1.35</v>
      </c>
      <c r="S197" s="371">
        <v>44.42</v>
      </c>
      <c r="T197" s="209">
        <v>250</v>
      </c>
      <c r="W197" s="10"/>
      <c r="X197" s="10"/>
    </row>
    <row r="198" spans="2:24" ht="15.75" thickBot="1">
      <c r="B198" s="52"/>
      <c r="C198" s="29" t="s">
        <v>71</v>
      </c>
      <c r="D198" s="177">
        <v>200</v>
      </c>
      <c r="E198" s="189">
        <v>0.6</v>
      </c>
      <c r="F198" s="201">
        <v>0.1</v>
      </c>
      <c r="G198" s="37">
        <v>20.100000000000001</v>
      </c>
      <c r="H198" s="176">
        <v>84</v>
      </c>
      <c r="I198" s="37">
        <v>0.01</v>
      </c>
      <c r="J198" s="37"/>
      <c r="K198" s="37"/>
      <c r="L198" s="37"/>
      <c r="M198" s="37">
        <v>0.2</v>
      </c>
      <c r="N198" s="37">
        <v>20.100000000000001</v>
      </c>
      <c r="O198" s="37">
        <v>19.2</v>
      </c>
      <c r="P198" s="37">
        <v>14.4</v>
      </c>
      <c r="Q198" s="30"/>
      <c r="R198" s="38">
        <v>0.69</v>
      </c>
      <c r="S198" s="37"/>
      <c r="T198" s="209">
        <v>349</v>
      </c>
      <c r="W198" s="10"/>
      <c r="X198" s="10"/>
    </row>
    <row r="199" spans="2:24" ht="15.75" thickBot="1">
      <c r="B199" s="52"/>
      <c r="C199" s="29"/>
      <c r="D199" s="177"/>
      <c r="E199" s="189"/>
      <c r="F199" s="177"/>
      <c r="G199" s="37"/>
      <c r="H199" s="177"/>
      <c r="I199" s="37"/>
      <c r="J199" s="37"/>
      <c r="K199" s="37"/>
      <c r="L199" s="37"/>
      <c r="M199" s="37"/>
      <c r="N199" s="37"/>
      <c r="O199" s="37"/>
      <c r="P199" s="37"/>
      <c r="Q199" s="30"/>
      <c r="R199" s="38"/>
      <c r="S199" s="37"/>
      <c r="T199" s="209"/>
      <c r="W199" s="10"/>
      <c r="X199" s="10"/>
    </row>
    <row r="200" spans="2:24" ht="15.75" thickBot="1">
      <c r="B200" s="52"/>
      <c r="C200" s="29" t="s">
        <v>70</v>
      </c>
      <c r="D200" s="177">
        <v>40</v>
      </c>
      <c r="E200" s="201">
        <v>3.2</v>
      </c>
      <c r="F200" s="177">
        <v>0.4</v>
      </c>
      <c r="G200" s="38">
        <v>18.399999999999999</v>
      </c>
      <c r="H200" s="177">
        <v>90</v>
      </c>
      <c r="I200" s="38">
        <v>4.3999999999999997E-2</v>
      </c>
      <c r="J200" s="37">
        <v>1.2E-2</v>
      </c>
      <c r="K200" s="37"/>
      <c r="L200" s="37"/>
      <c r="M200" s="37"/>
      <c r="N200" s="37">
        <v>8</v>
      </c>
      <c r="O200" s="37">
        <v>26</v>
      </c>
      <c r="P200" s="37">
        <v>5.6</v>
      </c>
      <c r="Q200" s="30">
        <v>37.200000000000003</v>
      </c>
      <c r="R200" s="38">
        <v>0.44</v>
      </c>
      <c r="S200" s="37">
        <v>1.28</v>
      </c>
      <c r="T200" s="209" t="s">
        <v>103</v>
      </c>
      <c r="W200" s="10"/>
      <c r="X200" s="10"/>
    </row>
    <row r="201" spans="2:24" ht="15.75" thickBot="1">
      <c r="B201" s="373"/>
      <c r="C201" s="39" t="s">
        <v>94</v>
      </c>
      <c r="D201" s="189">
        <v>40</v>
      </c>
      <c r="E201" s="189">
        <v>2.66</v>
      </c>
      <c r="F201" s="201">
        <v>0.48</v>
      </c>
      <c r="G201" s="37">
        <v>21.2</v>
      </c>
      <c r="H201" s="176">
        <v>99.6</v>
      </c>
      <c r="I201" s="41">
        <v>6.8000000000000005E-2</v>
      </c>
      <c r="J201" s="41">
        <v>3.2000000000000001E-2</v>
      </c>
      <c r="K201" s="41"/>
      <c r="L201" s="41"/>
      <c r="M201" s="41"/>
      <c r="N201" s="41">
        <v>11.6</v>
      </c>
      <c r="O201" s="41">
        <v>60</v>
      </c>
      <c r="P201" s="41">
        <v>18.8</v>
      </c>
      <c r="Q201" s="41">
        <v>94</v>
      </c>
      <c r="R201" s="41">
        <v>1.56</v>
      </c>
      <c r="S201" s="41">
        <v>20.399999999999999</v>
      </c>
      <c r="T201" s="326" t="s">
        <v>103</v>
      </c>
      <c r="W201" s="10"/>
      <c r="X201" s="10"/>
    </row>
    <row r="202" spans="2:24" ht="21" customHeight="1" thickBot="1">
      <c r="B202" s="58"/>
      <c r="C202" s="43" t="s">
        <v>13</v>
      </c>
      <c r="D202" s="260">
        <f t="shared" ref="D202:S202" si="25">SUM(D195:D201)</f>
        <v>890</v>
      </c>
      <c r="E202" s="261">
        <f t="shared" si="25"/>
        <v>31.85</v>
      </c>
      <c r="F202" s="261">
        <f t="shared" si="25"/>
        <v>31.8</v>
      </c>
      <c r="G202" s="60">
        <f t="shared" si="25"/>
        <v>106.35000000000001</v>
      </c>
      <c r="H202" s="166">
        <f t="shared" si="25"/>
        <v>841.97</v>
      </c>
      <c r="I202" s="60">
        <f t="shared" si="25"/>
        <v>0.36199999999999999</v>
      </c>
      <c r="J202" s="60">
        <f t="shared" si="25"/>
        <v>0.29100000000000004</v>
      </c>
      <c r="K202" s="60">
        <f t="shared" si="25"/>
        <v>0.45</v>
      </c>
      <c r="L202" s="60">
        <f t="shared" si="25"/>
        <v>273.33999999999997</v>
      </c>
      <c r="M202" s="60">
        <f t="shared" si="25"/>
        <v>12.329999999999998</v>
      </c>
      <c r="N202" s="60">
        <f t="shared" si="25"/>
        <v>183.5</v>
      </c>
      <c r="O202" s="60">
        <f t="shared" si="25"/>
        <v>444.34999999999997</v>
      </c>
      <c r="P202" s="60">
        <f t="shared" si="25"/>
        <v>132.01</v>
      </c>
      <c r="Q202" s="59">
        <f t="shared" si="25"/>
        <v>1383.95</v>
      </c>
      <c r="R202" s="60">
        <f t="shared" si="25"/>
        <v>5.25</v>
      </c>
      <c r="S202" s="60">
        <f t="shared" si="25"/>
        <v>70.069999999999993</v>
      </c>
      <c r="T202" s="209"/>
      <c r="W202" s="10"/>
      <c r="X202" s="10"/>
    </row>
    <row r="203" spans="2:24" ht="22.15" customHeight="1" thickBot="1">
      <c r="B203" s="66"/>
      <c r="C203" s="67" t="s">
        <v>14</v>
      </c>
      <c r="D203" s="214">
        <f>D194+D202</f>
        <v>1470</v>
      </c>
      <c r="E203" s="214">
        <f t="shared" ref="E203:R203" si="26">SUM(E194,E202)</f>
        <v>65.91</v>
      </c>
      <c r="F203" s="214">
        <f t="shared" si="26"/>
        <v>40.980000000000004</v>
      </c>
      <c r="G203" s="122">
        <f t="shared" si="26"/>
        <v>189.95</v>
      </c>
      <c r="H203" s="214">
        <f t="shared" si="26"/>
        <v>1394.37</v>
      </c>
      <c r="I203" s="122">
        <f t="shared" si="26"/>
        <v>0.61399999999999999</v>
      </c>
      <c r="J203" s="122">
        <f t="shared" si="26"/>
        <v>0.44500000000000006</v>
      </c>
      <c r="K203" s="122">
        <f t="shared" si="26"/>
        <v>0.45</v>
      </c>
      <c r="L203" s="122">
        <f t="shared" si="26"/>
        <v>425.64</v>
      </c>
      <c r="M203" s="122">
        <f t="shared" si="26"/>
        <v>17.229999999999997</v>
      </c>
      <c r="N203" s="122">
        <f t="shared" si="26"/>
        <v>250.89999999999998</v>
      </c>
      <c r="O203" s="122">
        <f t="shared" si="26"/>
        <v>795.65</v>
      </c>
      <c r="P203" s="122">
        <f t="shared" si="26"/>
        <v>278.61</v>
      </c>
      <c r="Q203" s="122">
        <f t="shared" si="26"/>
        <v>2050.9499999999998</v>
      </c>
      <c r="R203" s="122">
        <f t="shared" si="26"/>
        <v>10.55</v>
      </c>
      <c r="S203" s="122">
        <f>SUM(S194,S202)/1000</f>
        <v>0.13154999999999997</v>
      </c>
      <c r="T203" s="207"/>
      <c r="W203" s="10"/>
      <c r="X203" s="10"/>
    </row>
    <row r="204" spans="2:24" ht="33.6" customHeight="1" thickBot="1">
      <c r="B204" s="24"/>
      <c r="C204" s="70" t="s">
        <v>15</v>
      </c>
      <c r="D204" s="252"/>
      <c r="E204" s="253">
        <f>E203*100/90</f>
        <v>73.233333333333334</v>
      </c>
      <c r="F204" s="197">
        <f>F203*100/92</f>
        <v>44.543478260869563</v>
      </c>
      <c r="G204" s="72">
        <f>G203*100/383</f>
        <v>49.595300261096604</v>
      </c>
      <c r="H204" s="192">
        <f>H203*100/2720</f>
        <v>51.263602941176472</v>
      </c>
      <c r="I204" s="74">
        <f>I203*100/1.4</f>
        <v>43.857142857142861</v>
      </c>
      <c r="J204" s="71">
        <f>J203*100/1.6</f>
        <v>27.812500000000004</v>
      </c>
      <c r="K204" s="71">
        <f>K203*100/10</f>
        <v>4.5</v>
      </c>
      <c r="L204" s="71">
        <f>L203*100/900</f>
        <v>47.293333333333337</v>
      </c>
      <c r="M204" s="71">
        <f>M203*100/60</f>
        <v>28.716666666666661</v>
      </c>
      <c r="N204" s="71">
        <f>N203*100/1200</f>
        <v>20.908333333333331</v>
      </c>
      <c r="O204" s="71">
        <f>O203*100/1200</f>
        <v>66.30416666666666</v>
      </c>
      <c r="P204" s="71">
        <f>P203*100/300</f>
        <v>92.87</v>
      </c>
      <c r="Q204" s="71">
        <f>Q203*100/1200</f>
        <v>170.91249999999997</v>
      </c>
      <c r="R204" s="74">
        <f>R203*100/18</f>
        <v>58.611111111111114</v>
      </c>
      <c r="S204" s="74">
        <f>S203*100/0.1</f>
        <v>131.54999999999995</v>
      </c>
      <c r="T204" s="207"/>
      <c r="W204" s="10"/>
      <c r="X204" s="10"/>
    </row>
    <row r="205" spans="2:24">
      <c r="B205" s="77"/>
      <c r="T205" s="207"/>
      <c r="W205" s="10"/>
      <c r="X205" s="10"/>
    </row>
    <row r="206" spans="2:24">
      <c r="B206" s="77"/>
      <c r="D206" s="198"/>
      <c r="E206" s="369"/>
      <c r="F206" s="369"/>
      <c r="G206" s="370"/>
      <c r="H206" s="369"/>
      <c r="I206" s="370"/>
      <c r="J206" s="370"/>
      <c r="K206" s="370"/>
      <c r="L206" s="370"/>
      <c r="M206" s="370"/>
      <c r="N206" s="370"/>
      <c r="O206" s="370"/>
      <c r="P206" s="370"/>
      <c r="Q206" s="370"/>
      <c r="R206" s="370"/>
      <c r="S206" s="370"/>
      <c r="T206" s="328"/>
      <c r="W206" s="10"/>
      <c r="X206" s="10"/>
    </row>
    <row r="207" spans="2:24" ht="15.75" thickBot="1">
      <c r="B207" s="77" t="s">
        <v>10</v>
      </c>
      <c r="C207" s="130"/>
      <c r="D207" s="198"/>
      <c r="E207" s="198"/>
      <c r="F207" s="198"/>
      <c r="G207" s="77"/>
      <c r="H207" s="198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207"/>
      <c r="W207" s="10"/>
      <c r="X207" s="10"/>
    </row>
    <row r="208" spans="2:24" ht="15" customHeight="1" thickBot="1">
      <c r="B208" s="405" t="s">
        <v>1</v>
      </c>
      <c r="C208" s="405" t="s">
        <v>2</v>
      </c>
      <c r="D208" s="407" t="s">
        <v>66</v>
      </c>
      <c r="E208" s="408" t="s">
        <v>54</v>
      </c>
      <c r="F208" s="409"/>
      <c r="G208" s="410"/>
      <c r="H208" s="407" t="s">
        <v>93</v>
      </c>
      <c r="I208" s="408" t="s">
        <v>55</v>
      </c>
      <c r="J208" s="409"/>
      <c r="K208" s="409"/>
      <c r="L208" s="409"/>
      <c r="M208" s="410"/>
      <c r="N208" s="408" t="s">
        <v>60</v>
      </c>
      <c r="O208" s="409"/>
      <c r="P208" s="409"/>
      <c r="Q208" s="409"/>
      <c r="R208" s="409"/>
      <c r="S208" s="410"/>
      <c r="T208" s="407" t="s">
        <v>3</v>
      </c>
      <c r="W208" s="10"/>
      <c r="X208" s="10"/>
    </row>
    <row r="209" spans="2:24" ht="39.6" customHeight="1" thickBot="1">
      <c r="B209" s="406"/>
      <c r="C209" s="406"/>
      <c r="D209" s="401"/>
      <c r="E209" s="216" t="s">
        <v>4</v>
      </c>
      <c r="F209" s="216" t="s">
        <v>5</v>
      </c>
      <c r="G209" s="12" t="s">
        <v>6</v>
      </c>
      <c r="H209" s="401"/>
      <c r="I209" s="13" t="s">
        <v>56</v>
      </c>
      <c r="J209" s="13" t="s">
        <v>57</v>
      </c>
      <c r="K209" s="13" t="s">
        <v>68</v>
      </c>
      <c r="L209" s="13" t="s">
        <v>58</v>
      </c>
      <c r="M209" s="13" t="s">
        <v>59</v>
      </c>
      <c r="N209" s="13" t="s">
        <v>61</v>
      </c>
      <c r="O209" s="13" t="s">
        <v>62</v>
      </c>
      <c r="P209" s="13" t="s">
        <v>64</v>
      </c>
      <c r="Q209" s="13" t="s">
        <v>65</v>
      </c>
      <c r="R209" s="13" t="s">
        <v>63</v>
      </c>
      <c r="S209" s="13" t="s">
        <v>67</v>
      </c>
      <c r="T209" s="401"/>
      <c r="W209" s="10"/>
      <c r="X209" s="10"/>
    </row>
    <row r="210" spans="2:24">
      <c r="B210" s="14"/>
      <c r="C210" s="127" t="s">
        <v>29</v>
      </c>
      <c r="D210" s="398"/>
      <c r="E210" s="398"/>
      <c r="F210" s="398"/>
      <c r="G210" s="414"/>
      <c r="H210" s="398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403"/>
      <c r="W210" s="10"/>
      <c r="X210" s="10"/>
    </row>
    <row r="211" spans="2:24" ht="15.75" thickBot="1">
      <c r="B211" s="17"/>
      <c r="C211" s="131" t="s">
        <v>33</v>
      </c>
      <c r="D211" s="419"/>
      <c r="E211" s="419"/>
      <c r="F211" s="419"/>
      <c r="G211" s="420"/>
      <c r="H211" s="4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404"/>
      <c r="W211" s="10"/>
      <c r="X211" s="10"/>
    </row>
    <row r="212" spans="2:24" ht="15" customHeight="1" thickBot="1">
      <c r="B212" s="52" t="s">
        <v>20</v>
      </c>
      <c r="C212" s="29" t="s">
        <v>86</v>
      </c>
      <c r="D212" s="201">
        <v>100</v>
      </c>
      <c r="E212" s="201">
        <v>7.64</v>
      </c>
      <c r="F212" s="201">
        <v>10.91</v>
      </c>
      <c r="G212" s="38">
        <v>8.18</v>
      </c>
      <c r="H212" s="201">
        <v>161.82</v>
      </c>
      <c r="I212" s="38">
        <v>0.03</v>
      </c>
      <c r="J212" s="38">
        <v>0.05</v>
      </c>
      <c r="K212" s="38">
        <v>0</v>
      </c>
      <c r="L212" s="38">
        <v>6.73</v>
      </c>
      <c r="M212" s="38">
        <v>0.91</v>
      </c>
      <c r="N212" s="38">
        <v>29.45</v>
      </c>
      <c r="O212" s="38">
        <v>76.819999999999993</v>
      </c>
      <c r="P212" s="38">
        <v>12.36</v>
      </c>
      <c r="Q212" s="38">
        <v>160.72999999999999</v>
      </c>
      <c r="R212" s="38">
        <v>1</v>
      </c>
      <c r="S212" s="38">
        <v>3.27</v>
      </c>
      <c r="T212" s="201" t="s">
        <v>140</v>
      </c>
      <c r="W212" s="10"/>
      <c r="X212" s="10"/>
    </row>
    <row r="213" spans="2:24" ht="16.5" thickBot="1">
      <c r="B213" s="44"/>
      <c r="C213" s="29" t="s">
        <v>177</v>
      </c>
      <c r="D213" s="376">
        <v>200</v>
      </c>
      <c r="E213" s="55">
        <v>10.5</v>
      </c>
      <c r="F213" s="56">
        <v>9.6</v>
      </c>
      <c r="G213" s="56">
        <v>38.200000000000003</v>
      </c>
      <c r="H213" s="57">
        <v>280.89999999999998</v>
      </c>
      <c r="I213" s="57">
        <v>0.16</v>
      </c>
      <c r="J213" s="57">
        <v>0.14000000000000001</v>
      </c>
      <c r="K213" s="57">
        <v>0.15</v>
      </c>
      <c r="L213" s="57">
        <v>40</v>
      </c>
      <c r="M213" s="57">
        <v>5.3</v>
      </c>
      <c r="N213" s="57">
        <v>52</v>
      </c>
      <c r="O213" s="57">
        <v>98</v>
      </c>
      <c r="P213" s="57">
        <v>32</v>
      </c>
      <c r="Q213" s="57">
        <v>832</v>
      </c>
      <c r="R213" s="57">
        <v>1.06</v>
      </c>
      <c r="S213" s="57">
        <v>5.6</v>
      </c>
      <c r="T213" s="269">
        <v>312</v>
      </c>
      <c r="W213" s="10"/>
      <c r="X213" s="10"/>
    </row>
    <row r="214" spans="2:24" ht="15.75" thickBot="1">
      <c r="B214" s="52"/>
      <c r="C214" s="29" t="s">
        <v>105</v>
      </c>
      <c r="D214" s="177">
        <v>212</v>
      </c>
      <c r="E214" s="189">
        <v>0.2</v>
      </c>
      <c r="F214" s="201">
        <v>0.01</v>
      </c>
      <c r="G214" s="37">
        <v>9.9</v>
      </c>
      <c r="H214" s="176">
        <v>41</v>
      </c>
      <c r="I214" s="37">
        <v>0.01</v>
      </c>
      <c r="J214" s="37">
        <v>8.9999999999999998E-4</v>
      </c>
      <c r="K214" s="37"/>
      <c r="L214" s="37">
        <v>0.05</v>
      </c>
      <c r="M214" s="37">
        <v>2.2000000000000002</v>
      </c>
      <c r="N214" s="37">
        <v>15.8</v>
      </c>
      <c r="O214" s="37">
        <v>8</v>
      </c>
      <c r="P214" s="37">
        <v>6</v>
      </c>
      <c r="Q214" s="37">
        <v>33.700000000000003</v>
      </c>
      <c r="R214" s="37">
        <v>0.78</v>
      </c>
      <c r="S214" s="37">
        <v>5.0000000000000001E-3</v>
      </c>
      <c r="T214" s="209">
        <v>377</v>
      </c>
      <c r="W214" s="10"/>
      <c r="X214" s="10"/>
    </row>
    <row r="215" spans="2:24" ht="15.75" thickBot="1">
      <c r="B215" s="372"/>
      <c r="C215" s="29" t="s">
        <v>70</v>
      </c>
      <c r="D215" s="177">
        <v>40</v>
      </c>
      <c r="E215" s="201">
        <v>3.2</v>
      </c>
      <c r="F215" s="177">
        <v>0.4</v>
      </c>
      <c r="G215" s="38">
        <v>18.399999999999999</v>
      </c>
      <c r="H215" s="177">
        <v>90</v>
      </c>
      <c r="I215" s="38">
        <v>4.3999999999999997E-2</v>
      </c>
      <c r="J215" s="37">
        <v>1.2E-2</v>
      </c>
      <c r="K215" s="37"/>
      <c r="L215" s="37"/>
      <c r="M215" s="37"/>
      <c r="N215" s="37">
        <v>8</v>
      </c>
      <c r="O215" s="37">
        <v>26</v>
      </c>
      <c r="P215" s="37">
        <v>5.6</v>
      </c>
      <c r="Q215" s="30">
        <v>37.200000000000003</v>
      </c>
      <c r="R215" s="38">
        <v>0.44</v>
      </c>
      <c r="S215" s="37">
        <v>1.28</v>
      </c>
      <c r="T215" s="209" t="s">
        <v>103</v>
      </c>
      <c r="W215" s="10"/>
      <c r="X215" s="10"/>
    </row>
    <row r="216" spans="2:24" ht="15.75" thickBot="1">
      <c r="B216" s="373"/>
      <c r="C216" s="39" t="s">
        <v>94</v>
      </c>
      <c r="D216" s="189">
        <v>40</v>
      </c>
      <c r="E216" s="189">
        <v>2.66</v>
      </c>
      <c r="F216" s="201">
        <v>0.48</v>
      </c>
      <c r="G216" s="37">
        <v>21.2</v>
      </c>
      <c r="H216" s="176">
        <v>99.6</v>
      </c>
      <c r="I216" s="41">
        <v>6.8000000000000005E-2</v>
      </c>
      <c r="J216" s="41">
        <v>3.2000000000000001E-2</v>
      </c>
      <c r="K216" s="41"/>
      <c r="L216" s="41"/>
      <c r="M216" s="41"/>
      <c r="N216" s="41">
        <v>11.6</v>
      </c>
      <c r="O216" s="41">
        <v>60</v>
      </c>
      <c r="P216" s="41">
        <v>18.8</v>
      </c>
      <c r="Q216" s="41">
        <v>94</v>
      </c>
      <c r="R216" s="41">
        <v>1.56</v>
      </c>
      <c r="S216" s="41">
        <v>20.399999999999999</v>
      </c>
      <c r="T216" s="326" t="s">
        <v>103</v>
      </c>
      <c r="W216" s="10"/>
      <c r="X216" s="10"/>
    </row>
    <row r="217" spans="2:24" ht="24" customHeight="1" thickBot="1">
      <c r="B217" s="42" t="s">
        <v>10</v>
      </c>
      <c r="C217" s="43" t="s">
        <v>11</v>
      </c>
      <c r="D217" s="233">
        <f t="shared" ref="D217:S217" si="27">SUM(D212:D216)</f>
        <v>592</v>
      </c>
      <c r="E217" s="168">
        <f t="shared" si="27"/>
        <v>24.2</v>
      </c>
      <c r="F217" s="168">
        <f t="shared" si="27"/>
        <v>21.4</v>
      </c>
      <c r="G217" s="85">
        <f t="shared" si="27"/>
        <v>95.88000000000001</v>
      </c>
      <c r="H217" s="168">
        <f t="shared" si="27"/>
        <v>673.32</v>
      </c>
      <c r="I217" s="85">
        <f t="shared" si="27"/>
        <v>0.312</v>
      </c>
      <c r="J217" s="85">
        <f t="shared" si="27"/>
        <v>0.23490000000000003</v>
      </c>
      <c r="K217" s="85">
        <f t="shared" si="27"/>
        <v>0.15</v>
      </c>
      <c r="L217" s="85">
        <f t="shared" si="27"/>
        <v>46.78</v>
      </c>
      <c r="M217" s="85">
        <f t="shared" si="27"/>
        <v>8.41</v>
      </c>
      <c r="N217" s="85">
        <f t="shared" si="27"/>
        <v>116.85</v>
      </c>
      <c r="O217" s="85">
        <f t="shared" si="27"/>
        <v>268.82</v>
      </c>
      <c r="P217" s="85">
        <f t="shared" si="27"/>
        <v>74.760000000000005</v>
      </c>
      <c r="Q217" s="87">
        <f t="shared" si="27"/>
        <v>1157.6300000000001</v>
      </c>
      <c r="R217" s="85">
        <f t="shared" si="27"/>
        <v>4.84</v>
      </c>
      <c r="S217" s="85">
        <f t="shared" si="27"/>
        <v>30.555</v>
      </c>
      <c r="T217" s="331"/>
      <c r="W217" s="10"/>
      <c r="X217" s="10"/>
    </row>
    <row r="218" spans="2:24" s="8" customFormat="1" ht="16.5" thickBot="1">
      <c r="B218" s="373"/>
      <c r="C218" s="7" t="s">
        <v>80</v>
      </c>
      <c r="D218" s="36">
        <v>100</v>
      </c>
      <c r="E218" s="24">
        <v>4.4000000000000004</v>
      </c>
      <c r="F218" s="24">
        <v>10.199999999999999</v>
      </c>
      <c r="G218" s="22">
        <v>6</v>
      </c>
      <c r="H218" s="22">
        <v>161.5</v>
      </c>
      <c r="I218" s="47">
        <v>0.01</v>
      </c>
      <c r="J218" s="47">
        <v>7.0000000000000007E-2</v>
      </c>
      <c r="K218" s="47">
        <v>0.22</v>
      </c>
      <c r="L218" s="47">
        <v>20</v>
      </c>
      <c r="M218" s="47">
        <v>1.3</v>
      </c>
      <c r="N218" s="47">
        <v>162.30000000000001</v>
      </c>
      <c r="O218" s="47">
        <v>102.4</v>
      </c>
      <c r="P218" s="47">
        <v>18.7</v>
      </c>
      <c r="Q218" s="48">
        <v>168.3</v>
      </c>
      <c r="R218" s="49">
        <v>1</v>
      </c>
      <c r="S218" s="47">
        <v>3.6</v>
      </c>
      <c r="T218" s="36">
        <v>16</v>
      </c>
    </row>
    <row r="219" spans="2:24" ht="16.5" thickBot="1">
      <c r="B219" s="28"/>
      <c r="C219" s="29" t="s">
        <v>184</v>
      </c>
      <c r="D219" s="77">
        <v>250</v>
      </c>
      <c r="E219" s="378">
        <v>7.9</v>
      </c>
      <c r="F219" s="88">
        <v>6.2</v>
      </c>
      <c r="G219" s="88">
        <v>18.5</v>
      </c>
      <c r="H219" s="379">
        <v>97.4</v>
      </c>
      <c r="I219" s="51">
        <v>0.06</v>
      </c>
      <c r="J219" s="49">
        <v>0.06</v>
      </c>
      <c r="K219" s="48"/>
      <c r="L219" s="49">
        <v>2.1</v>
      </c>
      <c r="M219" s="48">
        <v>3.7</v>
      </c>
      <c r="N219" s="49">
        <v>17.3</v>
      </c>
      <c r="O219" s="48">
        <v>46.7</v>
      </c>
      <c r="P219" s="49">
        <v>17</v>
      </c>
      <c r="Q219" s="48">
        <v>405.8</v>
      </c>
      <c r="R219" s="49">
        <v>0.8</v>
      </c>
      <c r="S219" s="47">
        <v>4</v>
      </c>
      <c r="T219" s="209">
        <v>30</v>
      </c>
      <c r="W219" s="10"/>
      <c r="X219" s="10"/>
    </row>
    <row r="220" spans="2:24" ht="13.5" customHeight="1" thickBot="1">
      <c r="B220" s="62" t="s">
        <v>12</v>
      </c>
      <c r="C220" s="39" t="s">
        <v>73</v>
      </c>
      <c r="D220" s="189">
        <v>230</v>
      </c>
      <c r="E220" s="189">
        <v>17.8</v>
      </c>
      <c r="F220" s="201">
        <v>20.2</v>
      </c>
      <c r="G220" s="37">
        <v>18.600000000000001</v>
      </c>
      <c r="H220" s="176">
        <v>327.5</v>
      </c>
      <c r="I220" s="25">
        <v>0.18</v>
      </c>
      <c r="J220" s="26">
        <v>0.19</v>
      </c>
      <c r="K220" s="32"/>
      <c r="L220" s="26">
        <v>75.900000000000006</v>
      </c>
      <c r="M220" s="32">
        <v>9.5</v>
      </c>
      <c r="N220" s="26">
        <v>41.4</v>
      </c>
      <c r="O220" s="32">
        <v>263.3</v>
      </c>
      <c r="P220" s="26">
        <v>54</v>
      </c>
      <c r="Q220" s="32">
        <v>323.39999999999998</v>
      </c>
      <c r="R220" s="26">
        <v>2.9</v>
      </c>
      <c r="S220" s="27">
        <v>4.0999999999999996</v>
      </c>
      <c r="T220" s="209">
        <v>289</v>
      </c>
      <c r="W220" s="10"/>
      <c r="X220" s="10"/>
    </row>
    <row r="221" spans="2:24" ht="15.75" thickBot="1">
      <c r="B221" s="44"/>
      <c r="C221" s="29" t="s">
        <v>147</v>
      </c>
      <c r="D221" s="201">
        <v>200</v>
      </c>
      <c r="E221" s="238">
        <v>0.6</v>
      </c>
      <c r="F221" s="238"/>
      <c r="G221" s="56">
        <v>33</v>
      </c>
      <c r="H221" s="181">
        <v>134.5</v>
      </c>
      <c r="I221" s="57">
        <v>0.04</v>
      </c>
      <c r="J221" s="57">
        <v>0.08</v>
      </c>
      <c r="K221" s="57"/>
      <c r="L221" s="57">
        <v>100</v>
      </c>
      <c r="M221" s="57">
        <v>12</v>
      </c>
      <c r="N221" s="57">
        <v>10</v>
      </c>
      <c r="O221" s="57">
        <v>30</v>
      </c>
      <c r="P221" s="57">
        <v>24</v>
      </c>
      <c r="Q221" s="57">
        <v>304</v>
      </c>
      <c r="R221" s="57">
        <v>0.4</v>
      </c>
      <c r="S221" s="57">
        <v>0.7</v>
      </c>
      <c r="T221" s="269">
        <v>389</v>
      </c>
      <c r="W221" s="10"/>
      <c r="X221" s="10"/>
    </row>
    <row r="222" spans="2:24" ht="16.5" thickBot="1">
      <c r="B222" s="52"/>
      <c r="C222" s="29"/>
      <c r="D222" s="259"/>
      <c r="E222" s="181"/>
      <c r="F222" s="181"/>
      <c r="G222" s="57"/>
      <c r="H222" s="181"/>
      <c r="I222" s="25"/>
      <c r="J222" s="26"/>
      <c r="K222" s="32"/>
      <c r="L222" s="26"/>
      <c r="M222" s="32"/>
      <c r="N222" s="26"/>
      <c r="O222" s="32"/>
      <c r="P222" s="26"/>
      <c r="Q222" s="32"/>
      <c r="R222" s="26"/>
      <c r="S222" s="27"/>
      <c r="T222" s="209"/>
      <c r="W222" s="10"/>
      <c r="X222" s="10"/>
    </row>
    <row r="223" spans="2:24" ht="15.75" thickBot="1">
      <c r="B223" s="44"/>
      <c r="C223" s="29" t="s">
        <v>69</v>
      </c>
      <c r="D223" s="176">
        <v>40</v>
      </c>
      <c r="E223" s="201">
        <v>3.2</v>
      </c>
      <c r="F223" s="177">
        <v>0.4</v>
      </c>
      <c r="G223" s="38">
        <v>18.399999999999999</v>
      </c>
      <c r="H223" s="177">
        <v>90</v>
      </c>
      <c r="I223" s="38">
        <v>4.3999999999999997E-2</v>
      </c>
      <c r="J223" s="37">
        <v>1.2E-2</v>
      </c>
      <c r="K223" s="37"/>
      <c r="L223" s="37"/>
      <c r="M223" s="37"/>
      <c r="N223" s="37">
        <v>8</v>
      </c>
      <c r="O223" s="37">
        <v>26</v>
      </c>
      <c r="P223" s="37">
        <v>5.6</v>
      </c>
      <c r="Q223" s="30">
        <v>37.200000000000003</v>
      </c>
      <c r="R223" s="38">
        <v>0.44</v>
      </c>
      <c r="S223" s="37">
        <v>1.28</v>
      </c>
      <c r="T223" s="325" t="s">
        <v>103</v>
      </c>
      <c r="W223" s="10"/>
      <c r="X223" s="10"/>
    </row>
    <row r="224" spans="2:24" ht="15.75" thickBot="1">
      <c r="B224" s="44"/>
      <c r="C224" s="39" t="s">
        <v>94</v>
      </c>
      <c r="D224" s="198">
        <v>30</v>
      </c>
      <c r="E224" s="239">
        <v>2</v>
      </c>
      <c r="F224" s="240">
        <v>0.36</v>
      </c>
      <c r="G224" s="103">
        <v>15.87</v>
      </c>
      <c r="H224" s="182">
        <v>74.7</v>
      </c>
      <c r="I224" s="38">
        <v>5.0999999999999997E-2</v>
      </c>
      <c r="J224" s="38">
        <v>2.4E-2</v>
      </c>
      <c r="K224" s="77"/>
      <c r="L224" s="38"/>
      <c r="M224" s="77"/>
      <c r="N224" s="38">
        <v>8.6999999999999993</v>
      </c>
      <c r="O224" s="77">
        <v>45</v>
      </c>
      <c r="P224" s="38">
        <v>14.1</v>
      </c>
      <c r="Q224" s="77">
        <v>70.5</v>
      </c>
      <c r="R224" s="84">
        <v>1.17</v>
      </c>
      <c r="S224" s="37">
        <v>15.3</v>
      </c>
      <c r="T224" s="325" t="s">
        <v>103</v>
      </c>
      <c r="W224" s="10"/>
      <c r="X224" s="10"/>
    </row>
    <row r="225" spans="2:20" s="10" customFormat="1" ht="24" customHeight="1" thickBot="1">
      <c r="B225" s="98"/>
      <c r="C225" s="43" t="s">
        <v>13</v>
      </c>
      <c r="D225" s="250">
        <f>SUM(D218:D224)</f>
        <v>850</v>
      </c>
      <c r="E225" s="167">
        <f t="shared" ref="E225:S225" si="28">SUM(SUM(E218:E224))</f>
        <v>35.900000000000006</v>
      </c>
      <c r="F225" s="166">
        <f t="shared" si="28"/>
        <v>37.359999999999992</v>
      </c>
      <c r="G225" s="168">
        <f t="shared" si="28"/>
        <v>110.37</v>
      </c>
      <c r="H225" s="169">
        <f t="shared" si="28"/>
        <v>885.6</v>
      </c>
      <c r="I225" s="42">
        <f t="shared" si="28"/>
        <v>0.38499999999999995</v>
      </c>
      <c r="J225" s="42">
        <f t="shared" si="28"/>
        <v>0.43600000000000005</v>
      </c>
      <c r="K225" s="42">
        <f t="shared" si="28"/>
        <v>0.22</v>
      </c>
      <c r="L225" s="42">
        <f t="shared" si="28"/>
        <v>198</v>
      </c>
      <c r="M225" s="42">
        <f t="shared" si="28"/>
        <v>26.5</v>
      </c>
      <c r="N225" s="42">
        <f t="shared" si="28"/>
        <v>247.70000000000002</v>
      </c>
      <c r="O225" s="42">
        <f t="shared" si="28"/>
        <v>513.40000000000009</v>
      </c>
      <c r="P225" s="42">
        <f t="shared" si="28"/>
        <v>133.4</v>
      </c>
      <c r="Q225" s="87">
        <f t="shared" si="28"/>
        <v>1309.2</v>
      </c>
      <c r="R225" s="42">
        <f t="shared" si="28"/>
        <v>6.7100000000000009</v>
      </c>
      <c r="S225" s="87">
        <f t="shared" si="28"/>
        <v>28.979999999999997</v>
      </c>
      <c r="T225" s="269"/>
    </row>
    <row r="226" spans="2:20" s="10" customFormat="1" ht="21.6" customHeight="1" thickBot="1">
      <c r="B226" s="66"/>
      <c r="C226" s="67" t="s">
        <v>14</v>
      </c>
      <c r="D226" s="183">
        <f>D217+D225</f>
        <v>1442</v>
      </c>
      <c r="E226" s="183">
        <f t="shared" ref="E226:R226" si="29">SUM(E217,E225)</f>
        <v>60.100000000000009</v>
      </c>
      <c r="F226" s="183">
        <f t="shared" si="29"/>
        <v>58.759999999999991</v>
      </c>
      <c r="G226" s="133">
        <f t="shared" si="29"/>
        <v>206.25</v>
      </c>
      <c r="H226" s="183">
        <f t="shared" si="29"/>
        <v>1558.92</v>
      </c>
      <c r="I226" s="133">
        <f t="shared" si="29"/>
        <v>0.69699999999999995</v>
      </c>
      <c r="J226" s="133">
        <f t="shared" si="29"/>
        <v>0.67090000000000005</v>
      </c>
      <c r="K226" s="133">
        <f t="shared" si="29"/>
        <v>0.37</v>
      </c>
      <c r="L226" s="133">
        <f t="shared" si="29"/>
        <v>244.78</v>
      </c>
      <c r="M226" s="133">
        <f t="shared" si="29"/>
        <v>34.909999999999997</v>
      </c>
      <c r="N226" s="133">
        <f t="shared" si="29"/>
        <v>364.55</v>
      </c>
      <c r="O226" s="133">
        <f t="shared" si="29"/>
        <v>782.22</v>
      </c>
      <c r="P226" s="133">
        <f t="shared" si="29"/>
        <v>208.16000000000003</v>
      </c>
      <c r="Q226" s="133">
        <f t="shared" si="29"/>
        <v>2466.83</v>
      </c>
      <c r="R226" s="133">
        <f t="shared" si="29"/>
        <v>11.55</v>
      </c>
      <c r="S226" s="133">
        <f>SUM(S217,S225)/1000</f>
        <v>5.9534999999999998E-2</v>
      </c>
      <c r="T226" s="207"/>
    </row>
    <row r="227" spans="2:20" s="10" customFormat="1" ht="29.1" customHeight="1" thickBot="1">
      <c r="B227" s="40"/>
      <c r="C227" s="70" t="s">
        <v>15</v>
      </c>
      <c r="D227" s="241"/>
      <c r="E227" s="253">
        <f>E226*100/90</f>
        <v>66.777777777777786</v>
      </c>
      <c r="F227" s="197">
        <f>F226*100/92</f>
        <v>63.869565217391298</v>
      </c>
      <c r="G227" s="72">
        <f>G226*100/383</f>
        <v>53.851174934725847</v>
      </c>
      <c r="H227" s="192">
        <f>H226*100/2720</f>
        <v>57.313235294117646</v>
      </c>
      <c r="I227" s="74">
        <f>I226*100/1.4</f>
        <v>49.785714285714278</v>
      </c>
      <c r="J227" s="71">
        <f>J226*100/1.6</f>
        <v>41.931249999999999</v>
      </c>
      <c r="K227" s="71">
        <f>K226*100/10</f>
        <v>3.7</v>
      </c>
      <c r="L227" s="71">
        <f>L226*100/900</f>
        <v>27.197777777777777</v>
      </c>
      <c r="M227" s="71">
        <f>M226*100/60</f>
        <v>58.183333333333323</v>
      </c>
      <c r="N227" s="71">
        <f>N226*100/1200</f>
        <v>30.379166666666666</v>
      </c>
      <c r="O227" s="71">
        <f>O226*100/1200</f>
        <v>65.185000000000002</v>
      </c>
      <c r="P227" s="71">
        <f>P226*100/300</f>
        <v>69.386666666666684</v>
      </c>
      <c r="Q227" s="71">
        <f>Q226*100/1200</f>
        <v>205.56916666666666</v>
      </c>
      <c r="R227" s="74">
        <f>R226*100/18</f>
        <v>64.166666666666671</v>
      </c>
      <c r="S227" s="74">
        <f>S226*100/0.1</f>
        <v>59.534999999999997</v>
      </c>
      <c r="T227" s="207"/>
    </row>
    <row r="228" spans="2:20" s="10" customFormat="1">
      <c r="B228" s="77"/>
      <c r="C228" s="130"/>
      <c r="D228" s="198"/>
      <c r="E228" s="198"/>
      <c r="F228" s="198"/>
      <c r="G228" s="77"/>
      <c r="H228" s="198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207"/>
    </row>
    <row r="229" spans="2:20" s="10" customFormat="1">
      <c r="B229" s="77"/>
      <c r="C229" s="130"/>
      <c r="D229" s="198"/>
      <c r="E229" s="198"/>
      <c r="F229" s="198"/>
      <c r="G229" s="77"/>
      <c r="H229" s="198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207"/>
    </row>
    <row r="230" spans="2:20" s="10" customFormat="1">
      <c r="C230" s="78"/>
      <c r="D230" s="199"/>
      <c r="E230" s="199"/>
      <c r="F230" s="199"/>
      <c r="G230" s="91"/>
      <c r="H230" s="199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207"/>
    </row>
    <row r="231" spans="2:20" s="10" customFormat="1" ht="15.6" customHeight="1">
      <c r="C231" s="156"/>
      <c r="D231" s="198"/>
      <c r="E231" s="215"/>
      <c r="F231" s="215"/>
      <c r="G231" s="157"/>
      <c r="H231" s="215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328"/>
    </row>
    <row r="232" spans="2:20" s="10" customFormat="1" ht="19.5" customHeight="1">
      <c r="C232" s="402"/>
      <c r="D232" s="402"/>
      <c r="E232" s="402"/>
      <c r="F232" s="402"/>
      <c r="G232" s="402"/>
      <c r="H232" s="402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207"/>
    </row>
    <row r="233" spans="2:20" s="10" customFormat="1" ht="15.75" thickBot="1">
      <c r="D233" s="172"/>
      <c r="E233" s="172"/>
      <c r="F233" s="172"/>
      <c r="H233" s="172"/>
      <c r="T233" s="207"/>
    </row>
    <row r="234" spans="2:20" s="10" customFormat="1" ht="15.75" customHeight="1" thickTop="1" thickBot="1">
      <c r="C234" s="159" t="s">
        <v>34</v>
      </c>
      <c r="D234" s="276" t="s">
        <v>35</v>
      </c>
      <c r="E234" s="276"/>
      <c r="F234" s="276"/>
      <c r="G234" s="161" t="s">
        <v>36</v>
      </c>
      <c r="H234" s="409" t="s">
        <v>55</v>
      </c>
      <c r="I234" s="409"/>
      <c r="J234" s="409"/>
      <c r="K234" s="409"/>
      <c r="L234" s="410"/>
      <c r="M234" s="408" t="s">
        <v>60</v>
      </c>
      <c r="N234" s="409"/>
      <c r="O234" s="409"/>
      <c r="P234" s="409"/>
      <c r="Q234" s="409"/>
      <c r="R234" s="158"/>
      <c r="T234" s="328"/>
    </row>
    <row r="235" spans="2:20" s="10" customFormat="1" ht="16.5" thickTop="1" thickBot="1">
      <c r="C235" s="160" t="s">
        <v>37</v>
      </c>
      <c r="D235" s="277" t="s">
        <v>38</v>
      </c>
      <c r="E235" s="277" t="s">
        <v>39</v>
      </c>
      <c r="F235" s="277" t="s">
        <v>40</v>
      </c>
      <c r="G235" s="161" t="s">
        <v>41</v>
      </c>
      <c r="H235" s="216" t="s">
        <v>56</v>
      </c>
      <c r="I235" s="13" t="s">
        <v>57</v>
      </c>
      <c r="J235" s="13" t="s">
        <v>68</v>
      </c>
      <c r="K235" s="13" t="s">
        <v>58</v>
      </c>
      <c r="L235" s="13" t="s">
        <v>59</v>
      </c>
      <c r="M235" s="13" t="s">
        <v>61</v>
      </c>
      <c r="N235" s="13" t="s">
        <v>62</v>
      </c>
      <c r="O235" s="13" t="s">
        <v>64</v>
      </c>
      <c r="P235" s="13" t="s">
        <v>65</v>
      </c>
      <c r="Q235" s="13" t="s">
        <v>63</v>
      </c>
      <c r="R235" s="13" t="s">
        <v>67</v>
      </c>
      <c r="T235" s="328"/>
    </row>
    <row r="236" spans="2:20" s="10" customFormat="1" ht="21" customHeight="1" thickBot="1">
      <c r="C236" s="132" t="s">
        <v>42</v>
      </c>
      <c r="D236" s="278">
        <f t="shared" ref="D236:R236" si="30">E23</f>
        <v>46</v>
      </c>
      <c r="E236" s="278">
        <f t="shared" si="30"/>
        <v>40.22</v>
      </c>
      <c r="F236" s="278">
        <f t="shared" si="30"/>
        <v>215.24</v>
      </c>
      <c r="G236" s="17">
        <f t="shared" si="30"/>
        <v>1409</v>
      </c>
      <c r="H236" s="183">
        <f t="shared" si="30"/>
        <v>0.83899999999999997</v>
      </c>
      <c r="I236" s="133">
        <f t="shared" si="30"/>
        <v>0.68300000000000005</v>
      </c>
      <c r="J236" s="133">
        <f t="shared" si="30"/>
        <v>0.15</v>
      </c>
      <c r="K236" s="133">
        <f t="shared" si="30"/>
        <v>99.44</v>
      </c>
      <c r="L236" s="133">
        <f t="shared" si="30"/>
        <v>16.299999999999997</v>
      </c>
      <c r="M236" s="133">
        <f t="shared" si="30"/>
        <v>573.5</v>
      </c>
      <c r="N236" s="133">
        <f t="shared" si="30"/>
        <v>856.9</v>
      </c>
      <c r="O236" s="133">
        <f t="shared" si="30"/>
        <v>233.1</v>
      </c>
      <c r="P236" s="133">
        <f t="shared" si="30"/>
        <v>1574.9</v>
      </c>
      <c r="Q236" s="133">
        <f t="shared" si="30"/>
        <v>10.36</v>
      </c>
      <c r="R236" s="133">
        <f t="shared" si="30"/>
        <v>0.10679999999999999</v>
      </c>
      <c r="T236" s="328"/>
    </row>
    <row r="237" spans="2:20" s="10" customFormat="1" ht="18" customHeight="1" thickBot="1">
      <c r="C237" s="132" t="s">
        <v>43</v>
      </c>
      <c r="D237" s="217">
        <f t="shared" ref="D237:R237" si="31">E45</f>
        <v>48.39</v>
      </c>
      <c r="E237" s="217">
        <f t="shared" si="31"/>
        <v>50.47</v>
      </c>
      <c r="F237" s="217">
        <f t="shared" si="31"/>
        <v>214.93</v>
      </c>
      <c r="G237" s="134">
        <f t="shared" si="31"/>
        <v>1511.65</v>
      </c>
      <c r="H237" s="217">
        <f t="shared" si="31"/>
        <v>0.47399999999999998</v>
      </c>
      <c r="I237" s="134">
        <f t="shared" si="31"/>
        <v>0.41190000000000004</v>
      </c>
      <c r="J237" s="134">
        <f t="shared" si="31"/>
        <v>0.17</v>
      </c>
      <c r="K237" s="134">
        <f t="shared" si="31"/>
        <v>258.39</v>
      </c>
      <c r="L237" s="134">
        <f t="shared" si="31"/>
        <v>16.61</v>
      </c>
      <c r="M237" s="134">
        <f t="shared" si="31"/>
        <v>188.24</v>
      </c>
      <c r="N237" s="134">
        <f t="shared" si="31"/>
        <v>613.49</v>
      </c>
      <c r="O237" s="134">
        <f t="shared" si="31"/>
        <v>149.04</v>
      </c>
      <c r="P237" s="134">
        <f t="shared" si="31"/>
        <v>1601.4700000000003</v>
      </c>
      <c r="Q237" s="134">
        <f t="shared" si="31"/>
        <v>10.66</v>
      </c>
      <c r="R237" s="134">
        <f t="shared" si="31"/>
        <v>5.6884999999999998E-2</v>
      </c>
      <c r="T237" s="328"/>
    </row>
    <row r="238" spans="2:20" s="10" customFormat="1" ht="18.75" customHeight="1" thickBot="1">
      <c r="C238" s="132" t="s">
        <v>44</v>
      </c>
      <c r="D238" s="217">
        <f t="shared" ref="D238:R238" si="32">E68</f>
        <v>60.379999999999995</v>
      </c>
      <c r="E238" s="217">
        <f t="shared" si="32"/>
        <v>42.12</v>
      </c>
      <c r="F238" s="217">
        <f t="shared" si="32"/>
        <v>173.34</v>
      </c>
      <c r="G238" s="134">
        <f t="shared" si="32"/>
        <v>1282.6300000000001</v>
      </c>
      <c r="H238" s="217">
        <f t="shared" si="32"/>
        <v>0.90100000000000013</v>
      </c>
      <c r="I238" s="134">
        <f t="shared" si="32"/>
        <v>1.2749999999999999</v>
      </c>
      <c r="J238" s="134">
        <f t="shared" si="32"/>
        <v>0.33600000000000002</v>
      </c>
      <c r="K238" s="134">
        <f t="shared" si="32"/>
        <v>250.38000000000005</v>
      </c>
      <c r="L238" s="134">
        <f t="shared" si="32"/>
        <v>33.17</v>
      </c>
      <c r="M238" s="134">
        <f t="shared" si="32"/>
        <v>397.4</v>
      </c>
      <c r="N238" s="134">
        <f t="shared" si="32"/>
        <v>1011.6999999999999</v>
      </c>
      <c r="O238" s="134">
        <f t="shared" si="32"/>
        <v>433.63</v>
      </c>
      <c r="P238" s="134">
        <f t="shared" si="32"/>
        <v>2191.9300000000003</v>
      </c>
      <c r="Q238" s="134">
        <f t="shared" si="32"/>
        <v>18.63</v>
      </c>
      <c r="R238" s="134">
        <f t="shared" si="32"/>
        <v>5.9709999999999999E-2</v>
      </c>
      <c r="T238" s="244"/>
    </row>
    <row r="239" spans="2:20" s="10" customFormat="1" ht="15.75" thickBot="1">
      <c r="C239" s="132" t="s">
        <v>45</v>
      </c>
      <c r="D239" s="218">
        <f t="shared" ref="D239:R239" si="33">E90</f>
        <v>61.879999999999995</v>
      </c>
      <c r="E239" s="218">
        <f t="shared" si="33"/>
        <v>51.53</v>
      </c>
      <c r="F239" s="218">
        <f t="shared" si="33"/>
        <v>201.55</v>
      </c>
      <c r="G239" s="135">
        <f t="shared" si="33"/>
        <v>1553.65</v>
      </c>
      <c r="H239" s="218">
        <f t="shared" si="33"/>
        <v>0.78</v>
      </c>
      <c r="I239" s="135">
        <f t="shared" si="33"/>
        <v>0.65290000000000004</v>
      </c>
      <c r="J239" s="135">
        <f t="shared" si="33"/>
        <v>0.47199999999999998</v>
      </c>
      <c r="K239" s="135">
        <f t="shared" si="33"/>
        <v>263.05</v>
      </c>
      <c r="L239" s="135">
        <f t="shared" si="33"/>
        <v>40.49</v>
      </c>
      <c r="M239" s="135">
        <f t="shared" si="33"/>
        <v>407.7</v>
      </c>
      <c r="N239" s="135">
        <f t="shared" si="33"/>
        <v>728.1</v>
      </c>
      <c r="O239" s="135">
        <f t="shared" si="33"/>
        <v>198.39999999999998</v>
      </c>
      <c r="P239" s="135">
        <f t="shared" si="33"/>
        <v>2706.7</v>
      </c>
      <c r="Q239" s="135">
        <f t="shared" si="33"/>
        <v>12.84</v>
      </c>
      <c r="R239" s="135">
        <f t="shared" si="33"/>
        <v>7.7504999999999991E-2</v>
      </c>
      <c r="T239" s="172"/>
    </row>
    <row r="240" spans="2:20" s="10" customFormat="1" ht="15.75" thickBot="1">
      <c r="C240" s="132" t="s">
        <v>46</v>
      </c>
      <c r="D240" s="219">
        <f t="shared" ref="D240:R240" si="34">E113</f>
        <v>49.400000000000006</v>
      </c>
      <c r="E240" s="219">
        <f t="shared" si="34"/>
        <v>53.719999999999992</v>
      </c>
      <c r="F240" s="219">
        <f t="shared" si="34"/>
        <v>206.74</v>
      </c>
      <c r="G240" s="136">
        <f t="shared" si="34"/>
        <v>1510</v>
      </c>
      <c r="H240" s="219">
        <f t="shared" si="34"/>
        <v>0.59199999999999997</v>
      </c>
      <c r="I240" s="136">
        <f t="shared" si="34"/>
        <v>0.54200000000000004</v>
      </c>
      <c r="J240" s="136">
        <f t="shared" si="34"/>
        <v>0.39</v>
      </c>
      <c r="K240" s="136">
        <f t="shared" si="34"/>
        <v>155.15</v>
      </c>
      <c r="L240" s="136">
        <f t="shared" si="34"/>
        <v>9.86</v>
      </c>
      <c r="M240" s="136">
        <f t="shared" si="34"/>
        <v>650.79999999999995</v>
      </c>
      <c r="N240" s="136">
        <f t="shared" si="34"/>
        <v>806.40000000000009</v>
      </c>
      <c r="O240" s="136">
        <f t="shared" si="34"/>
        <v>185.39999999999998</v>
      </c>
      <c r="P240" s="136">
        <f t="shared" si="34"/>
        <v>1366.4</v>
      </c>
      <c r="Q240" s="136">
        <f t="shared" si="34"/>
        <v>10.86</v>
      </c>
      <c r="R240" s="136">
        <f t="shared" si="34"/>
        <v>5.6660000000000002E-2</v>
      </c>
      <c r="T240" s="172"/>
    </row>
    <row r="241" spans="3:24" ht="15.75" thickBot="1">
      <c r="C241" s="138" t="s">
        <v>95</v>
      </c>
      <c r="D241" s="220">
        <f t="shared" ref="D241:R241" si="35">SUM(D236:D240)</f>
        <v>266.04999999999995</v>
      </c>
      <c r="E241" s="220">
        <f t="shared" si="35"/>
        <v>238.06</v>
      </c>
      <c r="F241" s="220">
        <f t="shared" si="35"/>
        <v>1011.8</v>
      </c>
      <c r="G241" s="137">
        <f t="shared" si="35"/>
        <v>7266.93</v>
      </c>
      <c r="H241" s="220">
        <f t="shared" si="35"/>
        <v>3.5859999999999999</v>
      </c>
      <c r="I241" s="137">
        <f t="shared" si="35"/>
        <v>3.5648</v>
      </c>
      <c r="J241" s="137">
        <f t="shared" si="35"/>
        <v>1.5180000000000002</v>
      </c>
      <c r="K241" s="137">
        <f t="shared" si="35"/>
        <v>1026.4100000000001</v>
      </c>
      <c r="L241" s="137">
        <f t="shared" si="35"/>
        <v>116.42999999999999</v>
      </c>
      <c r="M241" s="137">
        <f t="shared" si="35"/>
        <v>2217.64</v>
      </c>
      <c r="N241" s="137">
        <f t="shared" si="35"/>
        <v>4016.5899999999997</v>
      </c>
      <c r="O241" s="137">
        <f t="shared" si="35"/>
        <v>1199.57</v>
      </c>
      <c r="P241" s="137">
        <f t="shared" si="35"/>
        <v>9441.4000000000015</v>
      </c>
      <c r="Q241" s="137">
        <f t="shared" si="35"/>
        <v>63.349999999999994</v>
      </c>
      <c r="R241" s="137">
        <f t="shared" si="35"/>
        <v>0.35755999999999999</v>
      </c>
      <c r="W241" s="10"/>
      <c r="X241" s="10"/>
    </row>
    <row r="242" spans="3:24" ht="15.75" thickBot="1">
      <c r="C242" s="138" t="s">
        <v>96</v>
      </c>
      <c r="D242" s="221">
        <f>D241/5</f>
        <v>53.209999999999994</v>
      </c>
      <c r="E242" s="221">
        <f t="shared" ref="E242:R242" si="36">E241/5</f>
        <v>47.612000000000002</v>
      </c>
      <c r="F242" s="221">
        <f t="shared" si="36"/>
        <v>202.35999999999999</v>
      </c>
      <c r="G242" s="139">
        <f t="shared" si="36"/>
        <v>1453.386</v>
      </c>
      <c r="H242" s="221">
        <f t="shared" si="36"/>
        <v>0.71719999999999995</v>
      </c>
      <c r="I242" s="139">
        <f t="shared" si="36"/>
        <v>0.71296000000000004</v>
      </c>
      <c r="J242" s="139">
        <f t="shared" si="36"/>
        <v>0.30360000000000004</v>
      </c>
      <c r="K242" s="139">
        <f t="shared" si="36"/>
        <v>205.28200000000001</v>
      </c>
      <c r="L242" s="139">
        <f t="shared" si="36"/>
        <v>23.285999999999998</v>
      </c>
      <c r="M242" s="139">
        <f t="shared" si="36"/>
        <v>443.52799999999996</v>
      </c>
      <c r="N242" s="139">
        <f t="shared" si="36"/>
        <v>803.31799999999998</v>
      </c>
      <c r="O242" s="139">
        <f t="shared" si="36"/>
        <v>239.91399999999999</v>
      </c>
      <c r="P242" s="139">
        <f t="shared" si="36"/>
        <v>1888.2800000000002</v>
      </c>
      <c r="Q242" s="139">
        <f t="shared" si="36"/>
        <v>12.669999999999998</v>
      </c>
      <c r="R242" s="139">
        <f t="shared" si="36"/>
        <v>7.1511999999999992E-2</v>
      </c>
      <c r="W242" s="10"/>
      <c r="X242" s="10"/>
    </row>
    <row r="243" spans="3:24" ht="16.5" thickBot="1">
      <c r="C243" s="140" t="s">
        <v>15</v>
      </c>
      <c r="D243" s="253">
        <f>D242*100/90</f>
        <v>59.122222222222213</v>
      </c>
      <c r="E243" s="197">
        <f>E242*100/92</f>
        <v>51.752173913043478</v>
      </c>
      <c r="F243" s="72">
        <f>F242*100/383</f>
        <v>52.835509138381198</v>
      </c>
      <c r="G243" s="192">
        <f>G242*100/2720</f>
        <v>53.433308823529416</v>
      </c>
      <c r="H243" s="74">
        <f>H242*100/1.4</f>
        <v>51.228571428571428</v>
      </c>
      <c r="I243" s="71">
        <f>I242*100/1.6</f>
        <v>44.56</v>
      </c>
      <c r="J243" s="71">
        <f>J242*100/10</f>
        <v>3.0360000000000005</v>
      </c>
      <c r="K243" s="71">
        <f>K242*100/900</f>
        <v>22.809111111111111</v>
      </c>
      <c r="L243" s="71">
        <f>L242*100/60</f>
        <v>38.809999999999995</v>
      </c>
      <c r="M243" s="71">
        <f>M242*100/1200</f>
        <v>36.960666666666661</v>
      </c>
      <c r="N243" s="71">
        <f>N242*100/1200</f>
        <v>66.94316666666667</v>
      </c>
      <c r="O243" s="71">
        <f>O242*100/300</f>
        <v>79.97133333333332</v>
      </c>
      <c r="P243" s="71">
        <f>P242*100/1200</f>
        <v>157.35666666666668</v>
      </c>
      <c r="Q243" s="74">
        <f>Q242*100/18</f>
        <v>70.388888888888872</v>
      </c>
      <c r="R243" s="74">
        <f>R242*100/0.1</f>
        <v>71.511999999999986</v>
      </c>
      <c r="W243" s="10"/>
      <c r="X243" s="10"/>
    </row>
    <row r="244" spans="3:24" ht="15.75" thickBot="1">
      <c r="C244" s="132" t="s">
        <v>47</v>
      </c>
      <c r="D244" s="219">
        <f t="shared" ref="D244:R244" si="37">E137</f>
        <v>53.660000000000004</v>
      </c>
      <c r="E244" s="219">
        <f t="shared" si="37"/>
        <v>47.129999999999995</v>
      </c>
      <c r="F244" s="219">
        <f t="shared" si="37"/>
        <v>192.95</v>
      </c>
      <c r="G244" s="136">
        <f t="shared" si="37"/>
        <v>1411.2</v>
      </c>
      <c r="H244" s="219">
        <f t="shared" si="37"/>
        <v>0.67400000000000004</v>
      </c>
      <c r="I244" s="136">
        <f t="shared" si="37"/>
        <v>0.65399999999999991</v>
      </c>
      <c r="J244" s="136">
        <f t="shared" si="37"/>
        <v>0.38600000000000001</v>
      </c>
      <c r="K244" s="136">
        <f t="shared" si="37"/>
        <v>308.54999999999995</v>
      </c>
      <c r="L244" s="136">
        <f t="shared" si="37"/>
        <v>47.96</v>
      </c>
      <c r="M244" s="136">
        <f t="shared" si="37"/>
        <v>540.9</v>
      </c>
      <c r="N244" s="136">
        <f t="shared" si="37"/>
        <v>796</v>
      </c>
      <c r="O244" s="136">
        <f t="shared" si="37"/>
        <v>209.7</v>
      </c>
      <c r="P244" s="136">
        <f t="shared" si="37"/>
        <v>1640.3</v>
      </c>
      <c r="Q244" s="136">
        <f t="shared" si="37"/>
        <v>9.9600000000000009</v>
      </c>
      <c r="R244" s="136">
        <f t="shared" si="37"/>
        <v>4.9329999999999999E-2</v>
      </c>
      <c r="W244" s="10"/>
      <c r="X244" s="10"/>
    </row>
    <row r="245" spans="3:24" ht="15.75" thickBot="1">
      <c r="C245" s="132" t="s">
        <v>48</v>
      </c>
      <c r="D245" s="219">
        <f t="shared" ref="D245:R245" si="38">E159</f>
        <v>61.16</v>
      </c>
      <c r="E245" s="219">
        <f t="shared" si="38"/>
        <v>52.089999999999996</v>
      </c>
      <c r="F245" s="279">
        <f t="shared" si="38"/>
        <v>220.1</v>
      </c>
      <c r="G245" s="136">
        <f t="shared" si="38"/>
        <v>1569.7</v>
      </c>
      <c r="H245" s="219">
        <f t="shared" si="38"/>
        <v>0.6140000000000001</v>
      </c>
      <c r="I245" s="136">
        <f t="shared" si="38"/>
        <v>0.98290000000000011</v>
      </c>
      <c r="J245" s="136">
        <f t="shared" si="38"/>
        <v>1.6779999999999999</v>
      </c>
      <c r="K245" s="136">
        <f t="shared" si="38"/>
        <v>158.10999999999999</v>
      </c>
      <c r="L245" s="136">
        <f t="shared" si="38"/>
        <v>21.379999999999995</v>
      </c>
      <c r="M245" s="136">
        <f t="shared" si="38"/>
        <v>545.89</v>
      </c>
      <c r="N245" s="136">
        <f t="shared" si="38"/>
        <v>809.85</v>
      </c>
      <c r="O245" s="136">
        <f t="shared" si="38"/>
        <v>2588.75</v>
      </c>
      <c r="P245" s="136">
        <f t="shared" si="38"/>
        <v>2341.4500000000003</v>
      </c>
      <c r="Q245" s="136">
        <f t="shared" si="38"/>
        <v>11.582000000000001</v>
      </c>
      <c r="R245" s="136">
        <f t="shared" si="38"/>
        <v>5.9905E-2</v>
      </c>
      <c r="W245" s="10"/>
      <c r="X245" s="10"/>
    </row>
    <row r="246" spans="3:24" ht="15.75" thickBot="1">
      <c r="C246" s="132" t="s">
        <v>49</v>
      </c>
      <c r="D246" s="219">
        <f t="shared" ref="D246:R246" si="39">E181</f>
        <v>59.82</v>
      </c>
      <c r="E246" s="219">
        <f t="shared" si="39"/>
        <v>44.989999999999995</v>
      </c>
      <c r="F246" s="219">
        <f t="shared" si="39"/>
        <v>176.71</v>
      </c>
      <c r="G246" s="136">
        <f t="shared" si="39"/>
        <v>1352</v>
      </c>
      <c r="H246" s="219">
        <f t="shared" si="39"/>
        <v>0.70100000000000007</v>
      </c>
      <c r="I246" s="136">
        <f t="shared" si="39"/>
        <v>0.61499999999999999</v>
      </c>
      <c r="J246" s="136">
        <f t="shared" si="39"/>
        <v>5.62</v>
      </c>
      <c r="K246" s="136">
        <f t="shared" si="39"/>
        <v>517.29999999999995</v>
      </c>
      <c r="L246" s="136">
        <f t="shared" si="39"/>
        <v>149.70000000000002</v>
      </c>
      <c r="M246" s="136">
        <f t="shared" si="39"/>
        <v>339.56</v>
      </c>
      <c r="N246" s="136">
        <f t="shared" si="39"/>
        <v>758.13</v>
      </c>
      <c r="O246" s="136">
        <f t="shared" si="39"/>
        <v>211.86999999999998</v>
      </c>
      <c r="P246" s="136">
        <f t="shared" si="39"/>
        <v>2503.25</v>
      </c>
      <c r="Q246" s="136">
        <f t="shared" si="39"/>
        <v>9.84</v>
      </c>
      <c r="R246" s="136">
        <f t="shared" si="39"/>
        <v>0.11144000000000001</v>
      </c>
      <c r="W246" s="10"/>
      <c r="X246" s="10"/>
    </row>
    <row r="247" spans="3:24" ht="15.75" thickBot="1">
      <c r="C247" s="132" t="s">
        <v>50</v>
      </c>
      <c r="D247" s="220">
        <f t="shared" ref="D247:R247" si="40">E203</f>
        <v>65.91</v>
      </c>
      <c r="E247" s="220">
        <f t="shared" si="40"/>
        <v>40.980000000000004</v>
      </c>
      <c r="F247" s="220">
        <f t="shared" si="40"/>
        <v>189.95</v>
      </c>
      <c r="G247" s="137">
        <f t="shared" si="40"/>
        <v>1394.37</v>
      </c>
      <c r="H247" s="220">
        <f t="shared" si="40"/>
        <v>0.61399999999999999</v>
      </c>
      <c r="I247" s="137">
        <f t="shared" si="40"/>
        <v>0.44500000000000006</v>
      </c>
      <c r="J247" s="137">
        <f t="shared" si="40"/>
        <v>0.45</v>
      </c>
      <c r="K247" s="137">
        <f t="shared" si="40"/>
        <v>425.64</v>
      </c>
      <c r="L247" s="137">
        <f t="shared" si="40"/>
        <v>17.229999999999997</v>
      </c>
      <c r="M247" s="137">
        <f t="shared" si="40"/>
        <v>250.89999999999998</v>
      </c>
      <c r="N247" s="137">
        <f t="shared" si="40"/>
        <v>795.65</v>
      </c>
      <c r="O247" s="137">
        <f t="shared" si="40"/>
        <v>278.61</v>
      </c>
      <c r="P247" s="137">
        <f t="shared" si="40"/>
        <v>2050.9499999999998</v>
      </c>
      <c r="Q247" s="137">
        <f t="shared" si="40"/>
        <v>10.55</v>
      </c>
      <c r="R247" s="137">
        <f t="shared" si="40"/>
        <v>0.13154999999999997</v>
      </c>
      <c r="W247" s="10"/>
      <c r="X247" s="10"/>
    </row>
    <row r="248" spans="3:24" ht="15.75" thickBot="1">
      <c r="C248" s="132" t="s">
        <v>51</v>
      </c>
      <c r="D248" s="217">
        <f t="shared" ref="D248:R248" si="41">E226</f>
        <v>60.100000000000009</v>
      </c>
      <c r="E248" s="217">
        <f t="shared" si="41"/>
        <v>58.759999999999991</v>
      </c>
      <c r="F248" s="217">
        <f t="shared" si="41"/>
        <v>206.25</v>
      </c>
      <c r="G248" s="134">
        <f t="shared" si="41"/>
        <v>1558.92</v>
      </c>
      <c r="H248" s="217">
        <f t="shared" si="41"/>
        <v>0.69699999999999995</v>
      </c>
      <c r="I248" s="134">
        <f t="shared" si="41"/>
        <v>0.67090000000000005</v>
      </c>
      <c r="J248" s="134">
        <f t="shared" si="41"/>
        <v>0.37</v>
      </c>
      <c r="K248" s="134">
        <f t="shared" si="41"/>
        <v>244.78</v>
      </c>
      <c r="L248" s="134">
        <f t="shared" si="41"/>
        <v>34.909999999999997</v>
      </c>
      <c r="M248" s="134">
        <f t="shared" si="41"/>
        <v>364.55</v>
      </c>
      <c r="N248" s="134">
        <f t="shared" si="41"/>
        <v>782.22</v>
      </c>
      <c r="O248" s="134">
        <f t="shared" si="41"/>
        <v>208.16000000000003</v>
      </c>
      <c r="P248" s="134">
        <f t="shared" si="41"/>
        <v>2466.83</v>
      </c>
      <c r="Q248" s="134">
        <f t="shared" si="41"/>
        <v>11.55</v>
      </c>
      <c r="R248" s="134">
        <f t="shared" si="41"/>
        <v>5.9534999999999998E-2</v>
      </c>
      <c r="W248" s="10"/>
      <c r="X248" s="10"/>
    </row>
    <row r="249" spans="3:24" ht="15.75" thickBot="1">
      <c r="C249" s="138" t="s">
        <v>95</v>
      </c>
      <c r="D249" s="222">
        <f t="shared" ref="D249:R249" si="42">SUM(D244:D248)</f>
        <v>300.64999999999998</v>
      </c>
      <c r="E249" s="222">
        <f t="shared" si="42"/>
        <v>243.95</v>
      </c>
      <c r="F249" s="222">
        <f t="shared" si="42"/>
        <v>985.96</v>
      </c>
      <c r="G249" s="141">
        <f t="shared" si="42"/>
        <v>7286.19</v>
      </c>
      <c r="H249" s="222">
        <f t="shared" si="42"/>
        <v>3.3000000000000003</v>
      </c>
      <c r="I249" s="141">
        <f t="shared" si="42"/>
        <v>3.3678000000000003</v>
      </c>
      <c r="J249" s="141">
        <f t="shared" si="42"/>
        <v>8.5039999999999996</v>
      </c>
      <c r="K249" s="141">
        <f t="shared" si="42"/>
        <v>1654.3799999999999</v>
      </c>
      <c r="L249" s="141">
        <f t="shared" si="42"/>
        <v>271.18</v>
      </c>
      <c r="M249" s="141">
        <f t="shared" si="42"/>
        <v>2041.8</v>
      </c>
      <c r="N249" s="141">
        <f t="shared" si="42"/>
        <v>3941.8500000000004</v>
      </c>
      <c r="O249" s="141">
        <f t="shared" si="42"/>
        <v>3497.0899999999997</v>
      </c>
      <c r="P249" s="141">
        <f t="shared" si="42"/>
        <v>11002.78</v>
      </c>
      <c r="Q249" s="141">
        <f t="shared" si="42"/>
        <v>53.481999999999999</v>
      </c>
      <c r="R249" s="141">
        <f t="shared" si="42"/>
        <v>0.41176000000000001</v>
      </c>
      <c r="W249" s="10"/>
      <c r="X249" s="10"/>
    </row>
    <row r="250" spans="3:24" ht="15.75" thickBot="1">
      <c r="C250" s="138" t="s">
        <v>96</v>
      </c>
      <c r="D250" s="223">
        <f>D249/5</f>
        <v>60.129999999999995</v>
      </c>
      <c r="E250" s="223">
        <f t="shared" ref="E250:R250" si="43">E249/5</f>
        <v>48.79</v>
      </c>
      <c r="F250" s="223">
        <f t="shared" si="43"/>
        <v>197.19200000000001</v>
      </c>
      <c r="G250" s="142">
        <f t="shared" si="43"/>
        <v>1457.2379999999998</v>
      </c>
      <c r="H250" s="223">
        <f t="shared" si="43"/>
        <v>0.66</v>
      </c>
      <c r="I250" s="142">
        <f t="shared" si="43"/>
        <v>0.67356000000000005</v>
      </c>
      <c r="J250" s="142">
        <f t="shared" si="43"/>
        <v>1.7007999999999999</v>
      </c>
      <c r="K250" s="142">
        <f t="shared" si="43"/>
        <v>330.87599999999998</v>
      </c>
      <c r="L250" s="142">
        <f t="shared" si="43"/>
        <v>54.236000000000004</v>
      </c>
      <c r="M250" s="142">
        <f t="shared" si="43"/>
        <v>408.36</v>
      </c>
      <c r="N250" s="142">
        <f t="shared" si="43"/>
        <v>788.37000000000012</v>
      </c>
      <c r="O250" s="142">
        <f t="shared" si="43"/>
        <v>699.41799999999989</v>
      </c>
      <c r="P250" s="142">
        <f t="shared" si="43"/>
        <v>2200.556</v>
      </c>
      <c r="Q250" s="142">
        <f t="shared" si="43"/>
        <v>10.696400000000001</v>
      </c>
      <c r="R250" s="142">
        <f t="shared" si="43"/>
        <v>8.2352000000000009E-2</v>
      </c>
      <c r="W250" s="10"/>
      <c r="X250" s="10"/>
    </row>
    <row r="251" spans="3:24" ht="16.5" thickBot="1">
      <c r="C251" s="140" t="s">
        <v>15</v>
      </c>
      <c r="D251" s="253">
        <f>D250*100/90</f>
        <v>66.811111111111117</v>
      </c>
      <c r="E251" s="197">
        <f>E250*100/92</f>
        <v>53.032608695652172</v>
      </c>
      <c r="F251" s="72">
        <f>F250*100/383</f>
        <v>51.486161879895562</v>
      </c>
      <c r="G251" s="192">
        <f>G250*100/2720</f>
        <v>53.574926470588231</v>
      </c>
      <c r="H251" s="74">
        <f>H250*100/1.4</f>
        <v>47.142857142857146</v>
      </c>
      <c r="I251" s="71">
        <f>I250*100/1.6</f>
        <v>42.097500000000004</v>
      </c>
      <c r="J251" s="71">
        <f>J250*100/10</f>
        <v>17.007999999999999</v>
      </c>
      <c r="K251" s="71">
        <f>K250*100/900</f>
        <v>36.763999999999996</v>
      </c>
      <c r="L251" s="71">
        <f>L250*100/60</f>
        <v>90.393333333333345</v>
      </c>
      <c r="M251" s="71">
        <f>M250*100/1200</f>
        <v>34.03</v>
      </c>
      <c r="N251" s="71">
        <f>N250*100/1200</f>
        <v>65.697500000000005</v>
      </c>
      <c r="O251" s="71">
        <f>O250*100/300</f>
        <v>233.1393333333333</v>
      </c>
      <c r="P251" s="71">
        <f>P250*100/1200</f>
        <v>183.37966666666668</v>
      </c>
      <c r="Q251" s="74">
        <f>Q250*100/18</f>
        <v>59.424444444444447</v>
      </c>
      <c r="R251" s="74">
        <f>R250*100/0.1</f>
        <v>82.352000000000004</v>
      </c>
      <c r="W251" s="10"/>
      <c r="X251" s="10"/>
    </row>
    <row r="252" spans="3:24" s="143" customFormat="1" ht="15.75" thickBot="1">
      <c r="C252" s="144" t="s">
        <v>97</v>
      </c>
      <c r="D252" s="224">
        <f t="shared" ref="D252:R252" si="44">D241+D249</f>
        <v>566.69999999999993</v>
      </c>
      <c r="E252" s="224">
        <f t="shared" si="44"/>
        <v>482.01</v>
      </c>
      <c r="F252" s="224">
        <f t="shared" si="44"/>
        <v>1997.76</v>
      </c>
      <c r="G252" s="145">
        <f t="shared" si="44"/>
        <v>14553.119999999999</v>
      </c>
      <c r="H252" s="224">
        <f t="shared" si="44"/>
        <v>6.8860000000000001</v>
      </c>
      <c r="I252" s="145">
        <f t="shared" si="44"/>
        <v>6.9326000000000008</v>
      </c>
      <c r="J252" s="145">
        <f t="shared" si="44"/>
        <v>10.022</v>
      </c>
      <c r="K252" s="145">
        <f t="shared" si="44"/>
        <v>2680.79</v>
      </c>
      <c r="L252" s="145">
        <f t="shared" si="44"/>
        <v>387.61</v>
      </c>
      <c r="M252" s="145">
        <f t="shared" si="44"/>
        <v>4259.4399999999996</v>
      </c>
      <c r="N252" s="145">
        <f t="shared" si="44"/>
        <v>7958.4400000000005</v>
      </c>
      <c r="O252" s="145">
        <f t="shared" si="44"/>
        <v>4696.66</v>
      </c>
      <c r="P252" s="145">
        <f t="shared" si="44"/>
        <v>20444.18</v>
      </c>
      <c r="Q252" s="145">
        <f t="shared" si="44"/>
        <v>116.83199999999999</v>
      </c>
      <c r="R252" s="145">
        <f t="shared" si="44"/>
        <v>0.76932</v>
      </c>
      <c r="T252" s="332"/>
    </row>
    <row r="253" spans="3:24" ht="15.75" thickBot="1">
      <c r="C253" s="146" t="s">
        <v>98</v>
      </c>
      <c r="D253" s="225">
        <f>D252/10</f>
        <v>56.669999999999995</v>
      </c>
      <c r="E253" s="225">
        <f t="shared" ref="E253:R253" si="45">E252/10</f>
        <v>48.201000000000001</v>
      </c>
      <c r="F253" s="225">
        <f t="shared" si="45"/>
        <v>199.77600000000001</v>
      </c>
      <c r="G253" s="147">
        <f t="shared" si="45"/>
        <v>1455.3119999999999</v>
      </c>
      <c r="H253" s="225">
        <f t="shared" si="45"/>
        <v>0.68859999999999999</v>
      </c>
      <c r="I253" s="147">
        <f t="shared" si="45"/>
        <v>0.6932600000000001</v>
      </c>
      <c r="J253" s="147">
        <f t="shared" si="45"/>
        <v>1.0022</v>
      </c>
      <c r="K253" s="147">
        <f t="shared" si="45"/>
        <v>268.07900000000001</v>
      </c>
      <c r="L253" s="147">
        <f t="shared" si="45"/>
        <v>38.761000000000003</v>
      </c>
      <c r="M253" s="147">
        <f t="shared" si="45"/>
        <v>425.94399999999996</v>
      </c>
      <c r="N253" s="147">
        <f t="shared" si="45"/>
        <v>795.84400000000005</v>
      </c>
      <c r="O253" s="147">
        <f t="shared" si="45"/>
        <v>469.666</v>
      </c>
      <c r="P253" s="147">
        <f t="shared" si="45"/>
        <v>2044.4180000000001</v>
      </c>
      <c r="Q253" s="147">
        <f t="shared" si="45"/>
        <v>11.683199999999999</v>
      </c>
      <c r="R253" s="147">
        <f t="shared" si="45"/>
        <v>7.6932E-2</v>
      </c>
      <c r="T253" s="328"/>
      <c r="W253" s="10"/>
      <c r="X253" s="10"/>
    </row>
    <row r="254" spans="3:24" ht="15.75" thickBot="1">
      <c r="C254" s="132" t="s">
        <v>52</v>
      </c>
      <c r="D254" s="183"/>
      <c r="E254" s="183"/>
      <c r="F254" s="183"/>
      <c r="G254" s="133"/>
      <c r="H254" s="18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W254" s="10"/>
      <c r="X254" s="10"/>
    </row>
    <row r="255" spans="3:24" ht="16.5" thickBot="1">
      <c r="C255" s="140" t="s">
        <v>15</v>
      </c>
      <c r="D255" s="253">
        <f>D253*100/90</f>
        <v>62.966666666666654</v>
      </c>
      <c r="E255" s="197">
        <f>E253*100/92</f>
        <v>52.392391304347832</v>
      </c>
      <c r="F255" s="72">
        <f>F253*100/383</f>
        <v>52.160835509138387</v>
      </c>
      <c r="G255" s="192">
        <f>G253*100/2720</f>
        <v>53.50411764705882</v>
      </c>
      <c r="H255" s="73">
        <f>H253*100/1.4</f>
        <v>49.18571428571429</v>
      </c>
      <c r="I255" s="71">
        <f>I253*100/1.6</f>
        <v>43.328749999999999</v>
      </c>
      <c r="J255" s="71">
        <f>J253*100/10</f>
        <v>10.022</v>
      </c>
      <c r="K255" s="71">
        <f>K253*100/900</f>
        <v>29.786555555555559</v>
      </c>
      <c r="L255" s="71">
        <f>L253*100/60</f>
        <v>64.601666666666674</v>
      </c>
      <c r="M255" s="71">
        <f>M253*100/1200</f>
        <v>35.495333333333328</v>
      </c>
      <c r="N255" s="71">
        <f>N253*100/1200</f>
        <v>66.320333333333338</v>
      </c>
      <c r="O255" s="71">
        <f>O253*100/300</f>
        <v>156.55533333333332</v>
      </c>
      <c r="P255" s="71">
        <f>P253*100/1200</f>
        <v>170.36816666666667</v>
      </c>
      <c r="Q255" s="73">
        <f>Q253*100/18</f>
        <v>64.906666666666666</v>
      </c>
      <c r="R255" s="73">
        <f>R253*100/0.1</f>
        <v>76.932000000000002</v>
      </c>
      <c r="W255" s="10"/>
      <c r="X255" s="10"/>
    </row>
    <row r="256" spans="3:24">
      <c r="W256" s="10"/>
      <c r="X256" s="10"/>
    </row>
    <row r="257" spans="3:8" s="8" customFormat="1" ht="43.5" customHeight="1">
      <c r="C257" s="402" t="s">
        <v>159</v>
      </c>
      <c r="D257" s="402"/>
      <c r="E257" s="402"/>
      <c r="F257" s="402"/>
      <c r="G257" s="402"/>
      <c r="H257" s="402"/>
    </row>
  </sheetData>
  <mergeCells count="152">
    <mergeCell ref="C232:H232"/>
    <mergeCell ref="H234:L234"/>
    <mergeCell ref="M234:Q234"/>
    <mergeCell ref="C257:H257"/>
    <mergeCell ref="N208:S208"/>
    <mergeCell ref="T208:T209"/>
    <mergeCell ref="D210:D211"/>
    <mergeCell ref="E210:E211"/>
    <mergeCell ref="F210:F211"/>
    <mergeCell ref="G210:G211"/>
    <mergeCell ref="H210:H211"/>
    <mergeCell ref="T210:T211"/>
    <mergeCell ref="B208:B209"/>
    <mergeCell ref="C208:C209"/>
    <mergeCell ref="D208:D209"/>
    <mergeCell ref="E208:G208"/>
    <mergeCell ref="H208:H209"/>
    <mergeCell ref="I208:M208"/>
    <mergeCell ref="N185:S185"/>
    <mergeCell ref="T185:T186"/>
    <mergeCell ref="D187:D188"/>
    <mergeCell ref="E187:E188"/>
    <mergeCell ref="F187:F188"/>
    <mergeCell ref="G187:G188"/>
    <mergeCell ref="H187:H188"/>
    <mergeCell ref="T187:T188"/>
    <mergeCell ref="B185:B186"/>
    <mergeCell ref="C185:C186"/>
    <mergeCell ref="D185:D186"/>
    <mergeCell ref="E185:G185"/>
    <mergeCell ref="H185:H186"/>
    <mergeCell ref="I185:M185"/>
    <mergeCell ref="N163:S163"/>
    <mergeCell ref="T163:T164"/>
    <mergeCell ref="D165:D166"/>
    <mergeCell ref="E165:E166"/>
    <mergeCell ref="F165:F166"/>
    <mergeCell ref="G165:G166"/>
    <mergeCell ref="H165:H166"/>
    <mergeCell ref="T165:T166"/>
    <mergeCell ref="B163:B164"/>
    <mergeCell ref="C163:C164"/>
    <mergeCell ref="D163:D164"/>
    <mergeCell ref="E163:G163"/>
    <mergeCell ref="H163:H164"/>
    <mergeCell ref="I163:M163"/>
    <mergeCell ref="N141:S141"/>
    <mergeCell ref="T141:T142"/>
    <mergeCell ref="D143:D144"/>
    <mergeCell ref="E143:E144"/>
    <mergeCell ref="F143:F144"/>
    <mergeCell ref="G143:G144"/>
    <mergeCell ref="H143:H144"/>
    <mergeCell ref="T143:T144"/>
    <mergeCell ref="B141:B142"/>
    <mergeCell ref="C141:C142"/>
    <mergeCell ref="D141:D142"/>
    <mergeCell ref="E141:G141"/>
    <mergeCell ref="H141:H142"/>
    <mergeCell ref="I141:M141"/>
    <mergeCell ref="T96:T97"/>
    <mergeCell ref="H119:H120"/>
    <mergeCell ref="I119:M119"/>
    <mergeCell ref="N119:S119"/>
    <mergeCell ref="T119:T120"/>
    <mergeCell ref="D121:D122"/>
    <mergeCell ref="E121:E122"/>
    <mergeCell ref="F121:F122"/>
    <mergeCell ref="G121:G122"/>
    <mergeCell ref="H121:H122"/>
    <mergeCell ref="T121:T122"/>
    <mergeCell ref="B100:B103"/>
    <mergeCell ref="B108:B111"/>
    <mergeCell ref="H72:H73"/>
    <mergeCell ref="B119:B120"/>
    <mergeCell ref="C119:C120"/>
    <mergeCell ref="D119:D120"/>
    <mergeCell ref="E119:G119"/>
    <mergeCell ref="I94:M94"/>
    <mergeCell ref="N94:S94"/>
    <mergeCell ref="D96:D97"/>
    <mergeCell ref="E96:E97"/>
    <mergeCell ref="F96:F97"/>
    <mergeCell ref="G96:G97"/>
    <mergeCell ref="H96:H97"/>
    <mergeCell ref="B85:B88"/>
    <mergeCell ref="B94:B95"/>
    <mergeCell ref="C94:C95"/>
    <mergeCell ref="D94:D95"/>
    <mergeCell ref="E94:G94"/>
    <mergeCell ref="H94:H95"/>
    <mergeCell ref="I72:M72"/>
    <mergeCell ref="N72:S72"/>
    <mergeCell ref="T72:T73"/>
    <mergeCell ref="D74:D75"/>
    <mergeCell ref="E74:E75"/>
    <mergeCell ref="F74:F75"/>
    <mergeCell ref="G74:G75"/>
    <mergeCell ref="H74:H75"/>
    <mergeCell ref="T74:T75"/>
    <mergeCell ref="T94:T95"/>
    <mergeCell ref="B33:B35"/>
    <mergeCell ref="B41:B43"/>
    <mergeCell ref="B49:B50"/>
    <mergeCell ref="C49:C50"/>
    <mergeCell ref="D49:D50"/>
    <mergeCell ref="E49:G49"/>
    <mergeCell ref="B63:B66"/>
    <mergeCell ref="B72:B73"/>
    <mergeCell ref="C72:C73"/>
    <mergeCell ref="D72:D73"/>
    <mergeCell ref="E72:G72"/>
    <mergeCell ref="D29:D30"/>
    <mergeCell ref="E29:E30"/>
    <mergeCell ref="F29:F30"/>
    <mergeCell ref="G29:G30"/>
    <mergeCell ref="H29:H30"/>
    <mergeCell ref="T29:T30"/>
    <mergeCell ref="T49:T50"/>
    <mergeCell ref="D51:D52"/>
    <mergeCell ref="E51:E52"/>
    <mergeCell ref="F51:F52"/>
    <mergeCell ref="G51:G52"/>
    <mergeCell ref="H51:H52"/>
    <mergeCell ref="T51:T52"/>
    <mergeCell ref="H49:H50"/>
    <mergeCell ref="I49:M49"/>
    <mergeCell ref="N49:S49"/>
    <mergeCell ref="B11:B13"/>
    <mergeCell ref="B19:B21"/>
    <mergeCell ref="B27:B28"/>
    <mergeCell ref="C27:C28"/>
    <mergeCell ref="D27:D28"/>
    <mergeCell ref="E27:G27"/>
    <mergeCell ref="N5:S5"/>
    <mergeCell ref="T5:T6"/>
    <mergeCell ref="D7:D8"/>
    <mergeCell ref="E7:E8"/>
    <mergeCell ref="F7:F8"/>
    <mergeCell ref="G7:G8"/>
    <mergeCell ref="H7:H8"/>
    <mergeCell ref="T7:T8"/>
    <mergeCell ref="B5:B6"/>
    <mergeCell ref="C5:C6"/>
    <mergeCell ref="D5:D6"/>
    <mergeCell ref="E5:G5"/>
    <mergeCell ref="H5:H6"/>
    <mergeCell ref="I5:M5"/>
    <mergeCell ref="H27:H28"/>
    <mergeCell ref="I27:M27"/>
    <mergeCell ref="N27:S27"/>
    <mergeCell ref="T27:T28"/>
  </mergeCells>
  <conditionalFormatting sqref="E14 E36 E59 E81 E104 E128 E150 E172 E194 E217">
    <cfRule type="cellIs" dxfId="68" priority="108" operator="between">
      <formula>18</formula>
      <formula>22.5</formula>
    </cfRule>
    <cfRule type="cellIs" dxfId="67" priority="109" operator="lessThan">
      <formula>18</formula>
    </cfRule>
    <cfRule type="cellIs" dxfId="66" priority="110" operator="greaterThan">
      <formula>22.5</formula>
    </cfRule>
  </conditionalFormatting>
  <conditionalFormatting sqref="G217 G194 G172 G150 G128 G104 G81 G59 G36 G14">
    <cfRule type="cellIs" dxfId="65" priority="100" operator="between">
      <formula>76.6</formula>
      <formula>95.75</formula>
    </cfRule>
    <cfRule type="cellIs" dxfId="64" priority="101" operator="greaterThan">
      <formula>95.75</formula>
    </cfRule>
    <cfRule type="cellIs" dxfId="63" priority="102" operator="lessThan">
      <formula>76.6</formula>
    </cfRule>
  </conditionalFormatting>
  <conditionalFormatting sqref="H14 H36 H59 H81 H104 H128 H150 H172 H194 H217">
    <cfRule type="cellIs" dxfId="62" priority="97" operator="greaterThan">
      <formula>680</formula>
    </cfRule>
    <cfRule type="cellIs" dxfId="61" priority="98" operator="lessThan">
      <formula>544</formula>
    </cfRule>
    <cfRule type="cellIs" dxfId="60" priority="99" operator="between">
      <formula>544</formula>
      <formula>680</formula>
    </cfRule>
  </conditionalFormatting>
  <conditionalFormatting sqref="D14 D36 D59 D81 D104 D128 D150 D172 D194 D217">
    <cfRule type="cellIs" dxfId="59" priority="95" operator="greaterThan">
      <formula>600</formula>
    </cfRule>
    <cfRule type="cellIs" dxfId="58" priority="96" operator="lessThan">
      <formula>550</formula>
    </cfRule>
  </conditionalFormatting>
  <conditionalFormatting sqref="D14">
    <cfRule type="cellIs" dxfId="57" priority="94" operator="between">
      <formula>550</formula>
      <formula>600</formula>
    </cfRule>
  </conditionalFormatting>
  <conditionalFormatting sqref="D22 D44 D67 D89 D112 D136 D158 D180 D202 D225">
    <cfRule type="cellIs" dxfId="56" priority="91" operator="greaterThan">
      <formula>900</formula>
    </cfRule>
    <cfRule type="cellIs" dxfId="55" priority="92" operator="lessThan">
      <formula>800</formula>
    </cfRule>
    <cfRule type="cellIs" dxfId="54" priority="93" operator="between">
      <formula>800</formula>
      <formula>900</formula>
    </cfRule>
  </conditionalFormatting>
  <conditionalFormatting sqref="E22 E44 E67 E89 E112 E136 E158 E180 E202 E225">
    <cfRule type="cellIs" dxfId="53" priority="88" operator="greaterThan">
      <formula>31.5</formula>
    </cfRule>
    <cfRule type="cellIs" dxfId="52" priority="89" operator="lessThan">
      <formula>27</formula>
    </cfRule>
    <cfRule type="cellIs" dxfId="51" priority="90" operator="between">
      <formula>27</formula>
      <formula>31.5</formula>
    </cfRule>
  </conditionalFormatting>
  <conditionalFormatting sqref="F22 F44 F67 F89 F112 F136 F158 F180 F202 F225">
    <cfRule type="cellIs" dxfId="50" priority="85" operator="greaterThan">
      <formula>27.65</formula>
    </cfRule>
    <cfRule type="cellIs" dxfId="49" priority="86" operator="lessThan">
      <formula>23.7</formula>
    </cfRule>
    <cfRule type="cellIs" dxfId="48" priority="87" operator="between">
      <formula>23.7</formula>
      <formula>27.65</formula>
    </cfRule>
  </conditionalFormatting>
  <conditionalFormatting sqref="G22 G44 G67 G89 G112 G136 G158 G180 G202 G225">
    <cfRule type="cellIs" dxfId="47" priority="82" operator="greaterThan">
      <formula>134.05</formula>
    </cfRule>
    <cfRule type="cellIs" dxfId="46" priority="83" operator="lessThan">
      <formula>114.9</formula>
    </cfRule>
    <cfRule type="cellIs" dxfId="45" priority="84" operator="between">
      <formula>114.9</formula>
      <formula>134.05</formula>
    </cfRule>
  </conditionalFormatting>
  <conditionalFormatting sqref="H22 H44 H67 H89 H112 H136 H158 H180 H202 H225">
    <cfRule type="cellIs" dxfId="44" priority="79" operator="greaterThan">
      <formula>952</formula>
    </cfRule>
    <cfRule type="cellIs" dxfId="43" priority="80" operator="lessThan">
      <formula>816</formula>
    </cfRule>
    <cfRule type="cellIs" dxfId="42" priority="81" operator="between">
      <formula>816</formula>
      <formula>952</formula>
    </cfRule>
  </conditionalFormatting>
  <conditionalFormatting sqref="D243:R243">
    <cfRule type="cellIs" dxfId="41" priority="46" operator="greaterThan">
      <formula>60</formula>
    </cfRule>
    <cfRule type="cellIs" dxfId="40" priority="47" operator="lessThan">
      <formula>50</formula>
    </cfRule>
    <cfRule type="cellIs" dxfId="39" priority="48" operator="between">
      <formula>50</formula>
      <formula>60</formula>
    </cfRule>
  </conditionalFormatting>
  <conditionalFormatting sqref="F14 F36 F59 F81 F104 F128 F150 F172 F194 F217">
    <cfRule type="cellIs" dxfId="38" priority="37" operator="lessThan">
      <formula>18.4</formula>
    </cfRule>
    <cfRule type="cellIs" dxfId="37" priority="38" operator="greaterThan">
      <formula>23</formula>
    </cfRule>
    <cfRule type="cellIs" dxfId="36" priority="39" operator="between">
      <formula>18.4</formula>
      <formula>23</formula>
    </cfRule>
  </conditionalFormatting>
  <conditionalFormatting sqref="D251:R251">
    <cfRule type="cellIs" dxfId="35" priority="34" operator="greaterThan">
      <formula>60</formula>
    </cfRule>
    <cfRule type="cellIs" dxfId="34" priority="35" operator="lessThan">
      <formula>50</formula>
    </cfRule>
    <cfRule type="cellIs" dxfId="33" priority="36" operator="between">
      <formula>50</formula>
      <formula>60</formula>
    </cfRule>
  </conditionalFormatting>
  <conditionalFormatting sqref="D255:R255">
    <cfRule type="cellIs" dxfId="32" priority="31" operator="greaterThan">
      <formula>60</formula>
    </cfRule>
    <cfRule type="cellIs" dxfId="31" priority="32" operator="lessThan">
      <formula>50</formula>
    </cfRule>
    <cfRule type="cellIs" dxfId="30" priority="33" operator="between">
      <formula>50</formula>
      <formula>60</formula>
    </cfRule>
  </conditionalFormatting>
  <conditionalFormatting sqref="E24:S24">
    <cfRule type="cellIs" dxfId="29" priority="28" operator="greaterThan">
      <formula>60</formula>
    </cfRule>
    <cfRule type="cellIs" dxfId="28" priority="29" operator="lessThan">
      <formula>50</formula>
    </cfRule>
    <cfRule type="cellIs" dxfId="27" priority="30" operator="between">
      <formula>50</formula>
      <formula>60</formula>
    </cfRule>
  </conditionalFormatting>
  <conditionalFormatting sqref="E46:S46">
    <cfRule type="cellIs" dxfId="26" priority="25" operator="greaterThan">
      <formula>60</formula>
    </cfRule>
    <cfRule type="cellIs" dxfId="25" priority="26" operator="lessThan">
      <formula>50</formula>
    </cfRule>
    <cfRule type="cellIs" dxfId="24" priority="27" operator="between">
      <formula>50</formula>
      <formula>60</formula>
    </cfRule>
  </conditionalFormatting>
  <conditionalFormatting sqref="E69:S69">
    <cfRule type="cellIs" dxfId="23" priority="22" operator="greaterThan">
      <formula>60</formula>
    </cfRule>
    <cfRule type="cellIs" dxfId="22" priority="23" operator="lessThan">
      <formula>50</formula>
    </cfRule>
    <cfRule type="cellIs" dxfId="21" priority="24" operator="between">
      <formula>50</formula>
      <formula>60</formula>
    </cfRule>
  </conditionalFormatting>
  <conditionalFormatting sqref="E91:S91">
    <cfRule type="cellIs" dxfId="20" priority="19" operator="greaterThan">
      <formula>60</formula>
    </cfRule>
    <cfRule type="cellIs" dxfId="19" priority="20" operator="lessThan">
      <formula>50</formula>
    </cfRule>
    <cfRule type="cellIs" dxfId="18" priority="21" operator="between">
      <formula>50</formula>
      <formula>60</formula>
    </cfRule>
  </conditionalFormatting>
  <conditionalFormatting sqref="E114:S114">
    <cfRule type="cellIs" dxfId="17" priority="16" operator="greaterThan">
      <formula>60</formula>
    </cfRule>
    <cfRule type="cellIs" dxfId="16" priority="17" operator="lessThan">
      <formula>50</formula>
    </cfRule>
    <cfRule type="cellIs" dxfId="15" priority="18" operator="between">
      <formula>50</formula>
      <formula>60</formula>
    </cfRule>
  </conditionalFormatting>
  <conditionalFormatting sqref="E138:S138">
    <cfRule type="cellIs" dxfId="14" priority="13" operator="greaterThan">
      <formula>60</formula>
    </cfRule>
    <cfRule type="cellIs" dxfId="13" priority="14" operator="lessThan">
      <formula>50</formula>
    </cfRule>
    <cfRule type="cellIs" dxfId="12" priority="15" operator="between">
      <formula>50</formula>
      <formula>60</formula>
    </cfRule>
  </conditionalFormatting>
  <conditionalFormatting sqref="E160:S160">
    <cfRule type="cellIs" dxfId="11" priority="10" operator="greaterThan">
      <formula>60</formula>
    </cfRule>
    <cfRule type="cellIs" dxfId="10" priority="11" operator="lessThan">
      <formula>50</formula>
    </cfRule>
    <cfRule type="cellIs" dxfId="9" priority="12" operator="between">
      <formula>50</formula>
      <formula>60</formula>
    </cfRule>
  </conditionalFormatting>
  <conditionalFormatting sqref="E182:S182">
    <cfRule type="cellIs" dxfId="8" priority="7" operator="greaterThan">
      <formula>60</formula>
    </cfRule>
    <cfRule type="cellIs" dxfId="7" priority="8" operator="lessThan">
      <formula>50</formula>
    </cfRule>
    <cfRule type="cellIs" dxfId="6" priority="9" operator="between">
      <formula>50</formula>
      <formula>60</formula>
    </cfRule>
  </conditionalFormatting>
  <conditionalFormatting sqref="E204:S204">
    <cfRule type="cellIs" dxfId="5" priority="4" operator="greaterThan">
      <formula>60</formula>
    </cfRule>
    <cfRule type="cellIs" dxfId="4" priority="5" operator="lessThan">
      <formula>50</formula>
    </cfRule>
    <cfRule type="cellIs" dxfId="3" priority="6" operator="between">
      <formula>50</formula>
      <formula>60</formula>
    </cfRule>
  </conditionalFormatting>
  <conditionalFormatting sqref="E227:S227">
    <cfRule type="cellIs" dxfId="2" priority="1" operator="greaterThan">
      <formula>60</formula>
    </cfRule>
    <cfRule type="cellIs" dxfId="1" priority="2" operator="lessThan">
      <formula>50</formula>
    </cfRule>
    <cfRule type="cellIs" dxfId="0" priority="3" operator="between">
      <formula>50</formula>
      <formula>60</formula>
    </cfRule>
  </conditionalFormatting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opLeftCell="A16" workbookViewId="0">
      <selection activeCell="B2" sqref="B2"/>
    </sheetView>
  </sheetViews>
  <sheetFormatPr defaultRowHeight="30" customHeight="1"/>
  <cols>
    <col min="1" max="1" width="28.140625" customWidth="1"/>
    <col min="2" max="2" width="27.28515625" customWidth="1"/>
    <col min="3" max="3" width="29.28515625" customWidth="1"/>
    <col min="4" max="4" width="34.28515625" customWidth="1"/>
    <col min="5" max="5" width="41.28515625" customWidth="1"/>
  </cols>
  <sheetData>
    <row r="1" spans="1:5" ht="30" customHeight="1" thickBot="1">
      <c r="A1" s="2" t="s">
        <v>112</v>
      </c>
      <c r="B1" s="3" t="s">
        <v>113</v>
      </c>
      <c r="C1" s="3" t="s">
        <v>114</v>
      </c>
      <c r="D1" s="5" t="s">
        <v>116</v>
      </c>
      <c r="E1" s="6" t="s">
        <v>118</v>
      </c>
    </row>
    <row r="2" spans="1:5" ht="30" customHeight="1" thickBot="1">
      <c r="A2" s="306" t="s">
        <v>100</v>
      </c>
      <c r="B2" s="307" t="s">
        <v>86</v>
      </c>
      <c r="C2" s="307" t="s">
        <v>108</v>
      </c>
      <c r="D2" s="306" t="s">
        <v>110</v>
      </c>
      <c r="E2" s="306" t="s">
        <v>100</v>
      </c>
    </row>
    <row r="3" spans="1:5" ht="30" customHeight="1" thickBot="1">
      <c r="A3" s="347" t="s">
        <v>142</v>
      </c>
      <c r="B3" s="307" t="s">
        <v>75</v>
      </c>
      <c r="C3" s="306" t="s">
        <v>87</v>
      </c>
      <c r="D3" s="307" t="s">
        <v>78</v>
      </c>
      <c r="E3" s="307" t="s">
        <v>106</v>
      </c>
    </row>
    <row r="4" spans="1:5" ht="30" customHeight="1" thickBot="1">
      <c r="A4" s="307" t="s">
        <v>99</v>
      </c>
      <c r="B4" s="307" t="s">
        <v>105</v>
      </c>
      <c r="C4" s="307" t="s">
        <v>149</v>
      </c>
      <c r="D4" s="307" t="s">
        <v>105</v>
      </c>
      <c r="E4" s="307" t="s">
        <v>99</v>
      </c>
    </row>
    <row r="5" spans="1:5" ht="30" customHeight="1" thickBot="1">
      <c r="A5" s="307" t="s">
        <v>94</v>
      </c>
      <c r="B5" s="307" t="s">
        <v>94</v>
      </c>
      <c r="C5" s="308" t="s">
        <v>150</v>
      </c>
      <c r="D5" s="306" t="s">
        <v>94</v>
      </c>
      <c r="E5" s="307" t="s">
        <v>101</v>
      </c>
    </row>
    <row r="6" spans="1:5" ht="30" customHeight="1" thickBot="1">
      <c r="A6" s="309"/>
      <c r="B6" s="308"/>
      <c r="C6" s="307" t="s">
        <v>69</v>
      </c>
      <c r="D6" s="306"/>
      <c r="E6" s="306" t="s">
        <v>94</v>
      </c>
    </row>
    <row r="7" spans="1:5" ht="30" customHeight="1" thickBot="1">
      <c r="A7" s="312" t="s">
        <v>11</v>
      </c>
      <c r="B7" s="313" t="s">
        <v>11</v>
      </c>
      <c r="C7" s="358" t="s">
        <v>94</v>
      </c>
      <c r="D7" s="313" t="s">
        <v>11</v>
      </c>
      <c r="E7" s="313" t="s">
        <v>11</v>
      </c>
    </row>
    <row r="8" spans="1:5" ht="30" customHeight="1" thickBot="1">
      <c r="A8" s="348" t="s">
        <v>85</v>
      </c>
      <c r="B8" s="306" t="s">
        <v>144</v>
      </c>
      <c r="C8" s="121" t="s">
        <v>77</v>
      </c>
      <c r="D8" s="120" t="s">
        <v>88</v>
      </c>
      <c r="E8" s="359" t="s">
        <v>80</v>
      </c>
    </row>
    <row r="9" spans="1:5" ht="30" customHeight="1" thickBot="1">
      <c r="A9" s="307" t="s">
        <v>102</v>
      </c>
      <c r="B9" s="307" t="s">
        <v>72</v>
      </c>
      <c r="C9" s="307" t="s">
        <v>72</v>
      </c>
      <c r="D9" s="307" t="s">
        <v>117</v>
      </c>
      <c r="E9" s="307" t="s">
        <v>107</v>
      </c>
    </row>
    <row r="10" spans="1:5" ht="30" customHeight="1" thickBot="1">
      <c r="A10" s="310" t="s">
        <v>104</v>
      </c>
      <c r="B10" s="310" t="s">
        <v>115</v>
      </c>
      <c r="C10" s="311" t="s">
        <v>81</v>
      </c>
      <c r="D10" s="121" t="s">
        <v>76</v>
      </c>
      <c r="E10" s="121" t="s">
        <v>86</v>
      </c>
    </row>
    <row r="11" spans="1:5" ht="30" customHeight="1" thickBot="1">
      <c r="A11" s="307" t="s">
        <v>22</v>
      </c>
      <c r="B11" s="307" t="s">
        <v>25</v>
      </c>
      <c r="C11" s="96" t="s">
        <v>109</v>
      </c>
      <c r="D11" s="307" t="s">
        <v>22</v>
      </c>
      <c r="E11" s="307" t="s">
        <v>75</v>
      </c>
    </row>
    <row r="12" spans="1:5" ht="30" customHeight="1" thickBot="1">
      <c r="A12" s="307" t="s">
        <v>71</v>
      </c>
      <c r="B12" s="121" t="s">
        <v>26</v>
      </c>
      <c r="C12" s="307" t="s">
        <v>99</v>
      </c>
      <c r="D12" s="308" t="s">
        <v>18</v>
      </c>
      <c r="E12" s="121" t="s">
        <v>74</v>
      </c>
    </row>
    <row r="13" spans="1:5" ht="30" customHeight="1" thickBot="1">
      <c r="A13" s="307" t="s">
        <v>69</v>
      </c>
      <c r="B13" s="307" t="s">
        <v>69</v>
      </c>
      <c r="C13" s="307" t="s">
        <v>69</v>
      </c>
      <c r="D13" s="307" t="s">
        <v>69</v>
      </c>
      <c r="E13" s="307" t="s">
        <v>69</v>
      </c>
    </row>
    <row r="14" spans="1:5" ht="30" customHeight="1">
      <c r="A14" s="121" t="s">
        <v>94</v>
      </c>
      <c r="B14" s="308" t="s">
        <v>94</v>
      </c>
      <c r="C14" s="121" t="s">
        <v>94</v>
      </c>
      <c r="D14" s="121" t="s">
        <v>94</v>
      </c>
      <c r="E14" s="121" t="s">
        <v>94</v>
      </c>
    </row>
    <row r="15" spans="1:5" ht="30" customHeight="1">
      <c r="A15" s="314"/>
      <c r="B15" s="308"/>
      <c r="C15" s="121"/>
      <c r="D15" s="315"/>
      <c r="E15" s="315"/>
    </row>
    <row r="16" spans="1:5" ht="30" customHeight="1" thickBot="1">
      <c r="A16" s="317" t="s">
        <v>119</v>
      </c>
      <c r="B16" s="349" t="s">
        <v>123</v>
      </c>
      <c r="C16" s="304" t="s">
        <v>132</v>
      </c>
      <c r="D16" s="317" t="s">
        <v>133</v>
      </c>
      <c r="E16" s="317" t="s">
        <v>134</v>
      </c>
    </row>
    <row r="17" spans="1:5" ht="30" customHeight="1" thickBot="1">
      <c r="A17" s="306" t="s">
        <v>100</v>
      </c>
      <c r="B17" s="120" t="s">
        <v>125</v>
      </c>
      <c r="C17" s="307" t="s">
        <v>24</v>
      </c>
      <c r="D17" s="360" t="s">
        <v>85</v>
      </c>
      <c r="E17" s="307" t="s">
        <v>86</v>
      </c>
    </row>
    <row r="18" spans="1:5" ht="30" customHeight="1" thickBot="1">
      <c r="A18" s="307" t="s">
        <v>82</v>
      </c>
      <c r="B18" s="120" t="s">
        <v>124</v>
      </c>
      <c r="C18" s="361" t="s">
        <v>136</v>
      </c>
      <c r="D18" s="121" t="s">
        <v>145</v>
      </c>
      <c r="E18" s="307" t="s">
        <v>22</v>
      </c>
    </row>
    <row r="19" spans="1:5" ht="30" customHeight="1" thickBot="1">
      <c r="A19" s="307" t="s">
        <v>99</v>
      </c>
      <c r="B19" s="307" t="s">
        <v>17</v>
      </c>
      <c r="C19" s="307" t="s">
        <v>99</v>
      </c>
      <c r="D19" s="307" t="s">
        <v>99</v>
      </c>
      <c r="E19" s="307" t="s">
        <v>105</v>
      </c>
    </row>
    <row r="20" spans="1:5" ht="30" customHeight="1" thickBot="1">
      <c r="A20" s="307" t="s">
        <v>130</v>
      </c>
      <c r="B20" s="307" t="s">
        <v>69</v>
      </c>
      <c r="C20" s="121" t="s">
        <v>94</v>
      </c>
      <c r="D20" s="307" t="s">
        <v>70</v>
      </c>
      <c r="E20" s="307" t="s">
        <v>70</v>
      </c>
    </row>
    <row r="21" spans="1:5" ht="30" customHeight="1" thickBot="1">
      <c r="A21" s="315"/>
      <c r="B21" s="347" t="s">
        <v>126</v>
      </c>
      <c r="C21" s="315"/>
      <c r="D21" s="121" t="s">
        <v>94</v>
      </c>
      <c r="E21" s="121" t="s">
        <v>94</v>
      </c>
    </row>
    <row r="22" spans="1:5" ht="30" customHeight="1" thickBot="1">
      <c r="A22" s="316" t="s">
        <v>11</v>
      </c>
      <c r="B22" s="316" t="s">
        <v>11</v>
      </c>
      <c r="C22" s="316" t="s">
        <v>11</v>
      </c>
      <c r="D22" s="316" t="s">
        <v>11</v>
      </c>
      <c r="E22" s="350" t="s">
        <v>11</v>
      </c>
    </row>
    <row r="23" spans="1:5" ht="30" customHeight="1" thickBot="1">
      <c r="A23" s="359" t="s">
        <v>84</v>
      </c>
      <c r="B23" s="121" t="s">
        <v>129</v>
      </c>
      <c r="C23" s="359" t="s">
        <v>84</v>
      </c>
      <c r="D23" s="306" t="s">
        <v>144</v>
      </c>
      <c r="E23" s="359" t="s">
        <v>80</v>
      </c>
    </row>
    <row r="24" spans="1:5" ht="30" customHeight="1" thickBot="1">
      <c r="A24" s="307" t="s">
        <v>72</v>
      </c>
      <c r="B24" s="307" t="s">
        <v>128</v>
      </c>
      <c r="C24" s="307" t="s">
        <v>127</v>
      </c>
      <c r="D24" s="307" t="s">
        <v>135</v>
      </c>
      <c r="E24" s="307" t="s">
        <v>72</v>
      </c>
    </row>
    <row r="25" spans="1:5" ht="30" customHeight="1" thickBot="1">
      <c r="A25" s="308" t="s">
        <v>83</v>
      </c>
      <c r="B25" s="121" t="s">
        <v>76</v>
      </c>
      <c r="C25" s="121" t="s">
        <v>86</v>
      </c>
      <c r="D25" s="121" t="s">
        <v>136</v>
      </c>
      <c r="E25" s="121" t="s">
        <v>73</v>
      </c>
    </row>
    <row r="26" spans="1:5" ht="30" customHeight="1" thickBot="1">
      <c r="A26" s="307" t="s">
        <v>25</v>
      </c>
      <c r="B26" s="307" t="s">
        <v>22</v>
      </c>
      <c r="C26" s="307" t="s">
        <v>131</v>
      </c>
      <c r="D26" s="307" t="s">
        <v>71</v>
      </c>
      <c r="E26" s="307" t="s">
        <v>147</v>
      </c>
    </row>
    <row r="27" spans="1:5" ht="30" customHeight="1" thickBot="1">
      <c r="A27" s="307" t="s">
        <v>71</v>
      </c>
      <c r="B27" s="307" t="s">
        <v>105</v>
      </c>
      <c r="C27" s="121" t="s">
        <v>79</v>
      </c>
      <c r="D27" s="307"/>
      <c r="E27" s="307"/>
    </row>
    <row r="28" spans="1:5" ht="30" customHeight="1" thickBot="1">
      <c r="A28" s="307" t="s">
        <v>69</v>
      </c>
      <c r="B28" s="307" t="s">
        <v>69</v>
      </c>
      <c r="C28" s="307" t="s">
        <v>69</v>
      </c>
      <c r="D28" s="307" t="s">
        <v>70</v>
      </c>
      <c r="E28" s="307" t="s">
        <v>69</v>
      </c>
    </row>
    <row r="29" spans="1:5" ht="30" customHeight="1">
      <c r="A29" s="121" t="s">
        <v>94</v>
      </c>
      <c r="B29" s="121" t="s">
        <v>94</v>
      </c>
      <c r="C29" s="121" t="s">
        <v>94</v>
      </c>
      <c r="D29" s="121" t="s">
        <v>94</v>
      </c>
      <c r="E29" s="121" t="s">
        <v>94</v>
      </c>
    </row>
    <row r="30" spans="1:5" ht="30" customHeight="1">
      <c r="A30" s="305"/>
      <c r="B30" s="305"/>
      <c r="C30" s="305"/>
      <c r="D30" s="305"/>
      <c r="E30" s="305"/>
    </row>
    <row r="31" spans="1:5" ht="30" customHeight="1">
      <c r="A31" s="4"/>
      <c r="B31" s="4"/>
      <c r="C31" s="4"/>
      <c r="D31" s="4"/>
      <c r="E31" s="4"/>
    </row>
    <row r="32" spans="1:5" ht="30" customHeight="1">
      <c r="A32" s="4"/>
      <c r="B32" s="4"/>
      <c r="C32" s="4"/>
      <c r="D32" s="4"/>
      <c r="E32" s="4"/>
    </row>
    <row r="33" spans="1:5" ht="30" customHeight="1">
      <c r="A33" s="4"/>
      <c r="B33" s="4"/>
      <c r="C33" s="4"/>
      <c r="D33" s="4"/>
      <c r="E33" s="4"/>
    </row>
    <row r="34" spans="1:5" ht="30" customHeight="1">
      <c r="A34" s="4"/>
      <c r="B34" s="4"/>
      <c r="C34" s="4"/>
      <c r="D34" s="4"/>
      <c r="E34" s="4"/>
    </row>
    <row r="35" spans="1:5" ht="30" customHeight="1">
      <c r="A35" s="4"/>
      <c r="B35" s="4"/>
      <c r="C35" s="4"/>
      <c r="D35" s="4"/>
      <c r="E35" s="4"/>
    </row>
    <row r="36" spans="1:5" ht="30" customHeight="1">
      <c r="A36" s="4"/>
      <c r="B36" s="4"/>
      <c r="C36" s="4"/>
      <c r="D36" s="4"/>
      <c r="E36" s="4"/>
    </row>
    <row r="37" spans="1:5" ht="30" customHeight="1">
      <c r="A37" s="4"/>
      <c r="B37" s="4"/>
      <c r="C37" s="4"/>
      <c r="D37" s="4"/>
      <c r="E37" s="4"/>
    </row>
    <row r="38" spans="1:5" ht="30" customHeight="1">
      <c r="A38" s="4"/>
      <c r="B38" s="4"/>
      <c r="C38" s="4"/>
      <c r="D38" s="4"/>
      <c r="E38" s="4"/>
    </row>
    <row r="39" spans="1:5" ht="30" customHeight="1">
      <c r="A39" s="4"/>
      <c r="B39" s="4"/>
      <c r="C39" s="4"/>
      <c r="D39" s="4"/>
      <c r="E39" s="4"/>
    </row>
    <row r="40" spans="1:5" ht="30" customHeight="1">
      <c r="A40" s="4"/>
      <c r="B40" s="4"/>
      <c r="C40" s="4"/>
      <c r="D40" s="4"/>
      <c r="E40" s="4"/>
    </row>
    <row r="41" spans="1:5" ht="30" customHeight="1">
      <c r="A41" s="4"/>
      <c r="B41" s="4"/>
      <c r="C41" s="4"/>
      <c r="D41" s="4"/>
      <c r="E41" s="4"/>
    </row>
    <row r="42" spans="1:5" ht="30" customHeight="1">
      <c r="A42" s="4"/>
      <c r="B42" s="4"/>
      <c r="C42" s="4"/>
      <c r="D42" s="4"/>
      <c r="E42" s="4"/>
    </row>
    <row r="43" spans="1:5" ht="30" customHeight="1">
      <c r="A43" s="4"/>
      <c r="B43" s="4"/>
      <c r="C43" s="4"/>
      <c r="D43" s="4"/>
      <c r="E43" s="4"/>
    </row>
    <row r="44" spans="1:5" ht="30" customHeight="1">
      <c r="A44" s="4"/>
      <c r="B44" s="4"/>
      <c r="C44" s="4"/>
      <c r="D44" s="4"/>
      <c r="E44" s="4"/>
    </row>
    <row r="45" spans="1:5" ht="30" customHeight="1">
      <c r="A45" s="4"/>
      <c r="B45" s="4"/>
      <c r="C45" s="4"/>
      <c r="D45" s="4"/>
      <c r="E45" s="4"/>
    </row>
  </sheetData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7-11 лет</vt:lpstr>
      <vt:lpstr>меню 12-18 лет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2024-09-03T05:43:31Z</dcterms:modified>
</cp:coreProperties>
</file>